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10" windowWidth="15015" windowHeight="9660" activeTab="0"/>
  </bookViews>
  <sheets>
    <sheet name="07010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<sst xmlns="http://schemas.openxmlformats.org/spreadsheetml/2006/main" count="48" uniqueCount="48">
  <si>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Обгрунтована потреба в енергоносіях  на  2015 рік по КФК 070101 "Дошкільні заклади освіти"</t>
  </si>
  <si>
    <t>Назва постачальника</t>
  </si>
  <si>
    <t>Заклад</t>
  </si>
  <si>
    <t>натур. показн. (факт за 2014)</t>
  </si>
  <si>
    <t>натур.показн. (факт 2014)</t>
  </si>
  <si>
    <t>натур. показн. на 2015</t>
  </si>
  <si>
    <t>натур. показн. на 2015</t>
  </si>
  <si>
    <t>тариф  в 2014 році</t>
  </si>
  <si>
    <t>тариф  в 2014 році</t>
  </si>
  <si>
    <t>тариф 2015 р. (2014 +15%)</t>
  </si>
  <si>
    <t>тариф 2015 р. (2014 +15%)</t>
  </si>
  <si>
    <t>грошов. показн. на 2015 рік (тис.грн.)</t>
  </si>
  <si>
    <t>грошов. показн. (тис.грн.)</t>
  </si>
  <si>
    <t>грошов. показн. (тис.грн.)</t>
  </si>
  <si>
    <t>2271 "Оплата теплопостачання"</t>
  </si>
  <si>
    <t>Разом</t>
  </si>
  <si>
    <t>ДНЗ</t>
  </si>
  <si>
    <t>МКП "Дн-ські міські теплові мережі"</t>
  </si>
  <si>
    <t>ПАТ "ДТЕК ДНІПРОЕНЕРГО"</t>
  </si>
  <si>
    <t>КП "Коменергосервіс"</t>
  </si>
  <si>
    <t>КЕКВ 2272 "Оплата водопостачання та водовідведення"</t>
  </si>
  <si>
    <t>вода</t>
  </si>
  <si>
    <t>стоки</t>
  </si>
  <si>
    <t>вода</t>
  </si>
  <si>
    <t>стоки</t>
  </si>
  <si>
    <t>вода</t>
  </si>
  <si>
    <t>стоки</t>
  </si>
  <si>
    <t>вода</t>
  </si>
  <si>
    <t>стоки</t>
  </si>
  <si>
    <t>вода</t>
  </si>
  <si>
    <t>стоки</t>
  </si>
  <si>
    <t>Разом вода та стоки</t>
  </si>
  <si>
    <t>Разом</t>
  </si>
  <si>
    <t>ДНЗ</t>
  </si>
  <si>
    <t>ВСП "Будівельно-монтажне експл-не упр-ня Нижньодніпровськ-Вузол"</t>
  </si>
  <si>
    <t>КП "Дніпроводоканал"</t>
  </si>
  <si>
    <t>ПАТ "ДТЕК ДНІПРОЕНЕРГО"</t>
  </si>
  <si>
    <t>2273 "Оплата електроенергії"</t>
  </si>
  <si>
    <t>Разом</t>
  </si>
  <si>
    <t>ДНЗ</t>
  </si>
  <si>
    <t>ПАТ"ДТЕК ДНІПРООБЛЕНЕРГО</t>
  </si>
  <si>
    <t>Енергозбут</t>
  </si>
  <si>
    <t>ПАТ"ДТЕК ДНІПРООБЛЕНЕРГО</t>
  </si>
  <si>
    <t>Енергозбут</t>
  </si>
  <si>
    <t>2274 "Оплата природного газу"</t>
  </si>
  <si>
    <t>Разом</t>
  </si>
  <si>
    <t>ДНЗ</t>
  </si>
  <si>
    <t>ПАТ "Дніпрогаз"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</si>
</sst>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_р_._-;\-* #,##0_р_._-;_-* &quot;-&quot;??_р_._-;_-@"/>
    <numFmt numFmtId="167" formatCode="_-* #,##0.00_р_._-;\-* #,##0.00_р_._-;_-* &quot;-&quot;??_р_._-;_-@"/>
    <numFmt numFmtId="168" formatCode="0.0000"/>
    <numFmt numFmtId="169" formatCode="0.00000"/>
    <numFmt numFmtId="170" formatCode="_-* #,##0.0000_р_._-;\-* #,##0.0000_р_._-;_-* &quot;-&quot;??.00_р_._-;_-@"/>
    <numFmt numFmtId="171" formatCode="_-* #,##0.000_р_._-;\-* #,##0.000_р_._-;_-* &quot;-&quot;???_р_._-;_-@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12"/>
      <name val="Trebuchet MS"/>
      <family val="0"/>
    </font>
    <font>
      <b/>
      <sz val="12"/>
      <name val="Trebuchet MS"/>
      <family val="0"/>
    </font>
    <font>
      <sz val="11"/>
      <name val="Arial cyr"/>
      <family val="0"/>
    </font>
    <font>
      <b/>
      <sz val="14"/>
      <name val="Trebuchet MS"/>
      <family val="0"/>
    </font>
    <font>
      <sz val="12"/>
      <color indexed="10"/>
      <name val="Trebuchet MS"/>
      <family val="0"/>
    </font>
    <font>
      <sz val="11"/>
      <color indexed="10"/>
      <name val="Trebuchet MS"/>
      <family val="0"/>
    </font>
    <font>
      <b/>
      <sz val="12"/>
      <color indexed="10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5" fontId="4" fillId="24" borderId="11" xfId="0" applyNumberFormat="1" applyFont="1" applyFill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5" fontId="9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3" fontId="4" fillId="24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168" fontId="7" fillId="0" borderId="11" xfId="0" applyNumberFormat="1" applyFont="1" applyBorder="1" applyAlignment="1">
      <alignment horizontal="center" vertical="center"/>
    </xf>
    <xf numFmtId="169" fontId="7" fillId="0" borderId="11" xfId="0" applyNumberFormat="1" applyFont="1" applyBorder="1" applyAlignment="1">
      <alignment horizontal="center" vertical="center"/>
    </xf>
    <xf numFmtId="170" fontId="3" fillId="0" borderId="11" xfId="0" applyNumberFormat="1" applyFont="1" applyBorder="1" applyAlignment="1">
      <alignment horizontal="center" vertical="center"/>
    </xf>
    <xf numFmtId="167" fontId="3" fillId="0" borderId="11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4" fontId="4" fillId="24" borderId="11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5" fillId="0" borderId="15" xfId="0" applyFont="1" applyBorder="1" applyAlignment="1">
      <alignment horizontal="center" vertical="center" wrapText="1"/>
    </xf>
    <xf numFmtId="49" fontId="4" fillId="24" borderId="12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4" fillId="24" borderId="16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1">
      <selection activeCell="A1" sqref="A1:M1"/>
    </sheetView>
  </sheetViews>
  <sheetFormatPr defaultColWidth="17.28125" defaultRowHeight="15.75" customHeight="1"/>
  <cols>
    <col min="1" max="1" width="19.7109375" style="0" customWidth="1"/>
    <col min="2" max="2" width="8.00390625" style="0" customWidth="1"/>
    <col min="3" max="3" width="12.00390625" style="0" customWidth="1"/>
    <col min="4" max="4" width="10.7109375" style="0" customWidth="1"/>
    <col min="5" max="5" width="13.28125" style="0" customWidth="1"/>
    <col min="6" max="6" width="12.7109375" style="0" customWidth="1"/>
    <col min="7" max="7" width="8.8515625" style="0" customWidth="1"/>
    <col min="8" max="8" width="8.00390625" style="0" customWidth="1"/>
    <col min="9" max="9" width="9.57421875" style="0" customWidth="1"/>
    <col min="10" max="10" width="10.421875" style="0" customWidth="1"/>
    <col min="11" max="11" width="12.8515625" style="0" customWidth="1"/>
    <col min="12" max="12" width="11.8515625" style="0" customWidth="1"/>
    <col min="13" max="13" width="12.8515625" style="0" customWidth="1"/>
  </cols>
  <sheetData>
    <row r="1" spans="1:13" ht="18" customHeight="1">
      <c r="A1" s="41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60.75" customHeight="1">
      <c r="A2" s="5" t="s">
        <v>1</v>
      </c>
      <c r="B2" s="3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2" t="s">
        <v>13</v>
      </c>
    </row>
    <row r="3" spans="1:13" ht="18" customHeight="1">
      <c r="A3" s="40" t="s">
        <v>14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8"/>
    </row>
    <row r="4" spans="1:13" ht="18" customHeight="1">
      <c r="A4" s="9" t="s">
        <v>15</v>
      </c>
      <c r="B4" s="10" t="s">
        <v>16</v>
      </c>
      <c r="C4" s="11">
        <f>C5+C6+C7+C8+C9+C10+C11+C12+C13+C14+C15+C16</f>
        <v>4261.079804</v>
      </c>
      <c r="D4" s="11">
        <v>0</v>
      </c>
      <c r="E4" s="11">
        <f>E5+E6+E7+E8+E9+E10+E11+E12+E13+E14+E15+E16</f>
        <v>4261.079804</v>
      </c>
      <c r="F4" s="11">
        <v>0</v>
      </c>
      <c r="G4" s="11"/>
      <c r="H4" s="11">
        <v>0</v>
      </c>
      <c r="I4" s="11"/>
      <c r="J4" s="11"/>
      <c r="K4" s="11"/>
      <c r="L4" s="11"/>
      <c r="M4" s="12">
        <f>M5+M6+M7+M8+M9+M10+M11+M12+M13+M14+M15+M16</f>
        <v>3274466.1716553397</v>
      </c>
    </row>
    <row r="5" spans="1:13" ht="18" customHeight="1">
      <c r="A5" s="37" t="s">
        <v>17</v>
      </c>
      <c r="B5" s="3">
        <v>4</v>
      </c>
      <c r="C5" s="4">
        <f>156.86*1.028</f>
        <v>161.25208</v>
      </c>
      <c r="D5" s="4"/>
      <c r="E5" s="4">
        <f aca="true" t="shared" si="0" ref="E5:E16">C5</f>
        <v>161.25208</v>
      </c>
      <c r="F5" s="4"/>
      <c r="G5" s="6">
        <v>1205.33</v>
      </c>
      <c r="H5" s="6"/>
      <c r="I5" s="7">
        <f aca="true" t="shared" si="1" ref="I5:I16">G5*1.15</f>
        <v>1386.1294999999998</v>
      </c>
      <c r="J5" s="7"/>
      <c r="K5" s="7"/>
      <c r="L5" s="7"/>
      <c r="M5" s="7">
        <f aca="true" t="shared" si="2" ref="M5:M16">E5*I5</f>
        <v>223516.26502435998</v>
      </c>
    </row>
    <row r="6" spans="1:13" ht="18" customHeight="1">
      <c r="A6" s="36"/>
      <c r="B6" s="3">
        <v>27</v>
      </c>
      <c r="C6" s="4">
        <f>138.15*1.028</f>
        <v>142.0182</v>
      </c>
      <c r="D6" s="4"/>
      <c r="E6" s="4">
        <f t="shared" si="0"/>
        <v>142.0182</v>
      </c>
      <c r="F6" s="4"/>
      <c r="G6" s="6">
        <v>1205.33</v>
      </c>
      <c r="H6" s="6"/>
      <c r="I6" s="7">
        <f t="shared" si="1"/>
        <v>1386.1294999999998</v>
      </c>
      <c r="J6" s="7"/>
      <c r="K6" s="7"/>
      <c r="L6" s="7"/>
      <c r="M6" s="7">
        <f t="shared" si="2"/>
        <v>196855.61655689997</v>
      </c>
    </row>
    <row r="7" spans="1:13" ht="18" customHeight="1">
      <c r="A7" s="36"/>
      <c r="B7" s="3">
        <v>43</v>
      </c>
      <c r="C7" s="4">
        <f>338.34*1.027+0.054</f>
        <v>347.52917999999994</v>
      </c>
      <c r="D7" s="4"/>
      <c r="E7" s="4">
        <f t="shared" si="0"/>
        <v>347.52917999999994</v>
      </c>
      <c r="F7" s="4"/>
      <c r="G7" s="6">
        <v>1205.33</v>
      </c>
      <c r="H7" s="6"/>
      <c r="I7" s="7">
        <f t="shared" si="1"/>
        <v>1386.1294999999998</v>
      </c>
      <c r="J7" s="7"/>
      <c r="K7" s="7"/>
      <c r="L7" s="7"/>
      <c r="M7" s="7">
        <f t="shared" si="2"/>
        <v>481720.44850880984</v>
      </c>
    </row>
    <row r="8" spans="1:13" ht="18" customHeight="1">
      <c r="A8" s="36"/>
      <c r="B8" s="3">
        <v>66</v>
      </c>
      <c r="C8" s="4">
        <f>174.015*1.028</f>
        <v>178.88742</v>
      </c>
      <c r="D8" s="4"/>
      <c r="E8" s="4">
        <f t="shared" si="0"/>
        <v>178.88742</v>
      </c>
      <c r="F8" s="4"/>
      <c r="G8" s="6">
        <v>1205.33</v>
      </c>
      <c r="H8" s="6"/>
      <c r="I8" s="7">
        <f t="shared" si="1"/>
        <v>1386.1294999999998</v>
      </c>
      <c r="J8" s="7"/>
      <c r="K8" s="7"/>
      <c r="L8" s="7"/>
      <c r="M8" s="7">
        <f t="shared" si="2"/>
        <v>247961.13004088996</v>
      </c>
    </row>
    <row r="9" spans="1:13" ht="18" customHeight="1">
      <c r="A9" s="36"/>
      <c r="B9" s="3">
        <v>81</v>
      </c>
      <c r="C9" s="4">
        <f>424.025*1.027</f>
        <v>435.47367499999996</v>
      </c>
      <c r="D9" s="4"/>
      <c r="E9" s="4">
        <f t="shared" si="0"/>
        <v>435.47367499999996</v>
      </c>
      <c r="F9" s="4"/>
      <c r="G9" s="6">
        <v>1205.33</v>
      </c>
      <c r="H9" s="6"/>
      <c r="I9" s="7">
        <f t="shared" si="1"/>
        <v>1386.1294999999998</v>
      </c>
      <c r="J9" s="7"/>
      <c r="K9" s="7"/>
      <c r="L9" s="7"/>
      <c r="M9" s="7">
        <f t="shared" si="2"/>
        <v>603622.9073909123</v>
      </c>
    </row>
    <row r="10" spans="1:13" ht="18" customHeight="1">
      <c r="A10" s="37" t="s">
        <v>18</v>
      </c>
      <c r="B10" s="3">
        <v>139</v>
      </c>
      <c r="C10" s="4">
        <f>336.06*1.028+0.001</f>
        <v>345.47067999999996</v>
      </c>
      <c r="D10" s="4"/>
      <c r="E10" s="4">
        <f t="shared" si="0"/>
        <v>345.47067999999996</v>
      </c>
      <c r="F10" s="4"/>
      <c r="G10" s="6">
        <v>396.54</v>
      </c>
      <c r="H10" s="6"/>
      <c r="I10" s="7">
        <f t="shared" si="1"/>
        <v>456.021</v>
      </c>
      <c r="J10" s="7"/>
      <c r="K10" s="7"/>
      <c r="L10" s="7"/>
      <c r="M10" s="7">
        <f t="shared" si="2"/>
        <v>157541.88496427998</v>
      </c>
    </row>
    <row r="11" spans="1:13" ht="18" customHeight="1">
      <c r="A11" s="36"/>
      <c r="B11" s="3">
        <v>145</v>
      </c>
      <c r="C11" s="4">
        <f>283.341*1.027</f>
        <v>290.991207</v>
      </c>
      <c r="D11" s="4"/>
      <c r="E11" s="4">
        <f t="shared" si="0"/>
        <v>290.991207</v>
      </c>
      <c r="F11" s="4"/>
      <c r="G11" s="6">
        <v>396.54</v>
      </c>
      <c r="H11" s="6"/>
      <c r="I11" s="7">
        <f t="shared" si="1"/>
        <v>456.021</v>
      </c>
      <c r="J11" s="7"/>
      <c r="K11" s="7"/>
      <c r="L11" s="7"/>
      <c r="M11" s="7">
        <f t="shared" si="2"/>
        <v>132698.101207347</v>
      </c>
    </row>
    <row r="12" spans="1:13" ht="18" customHeight="1">
      <c r="A12" s="36"/>
      <c r="B12" s="3">
        <v>214</v>
      </c>
      <c r="C12" s="4">
        <f>300.238*1.027</f>
        <v>308.344426</v>
      </c>
      <c r="D12" s="4"/>
      <c r="E12" s="4">
        <f t="shared" si="0"/>
        <v>308.344426</v>
      </c>
      <c r="F12" s="4"/>
      <c r="G12" s="6">
        <v>396.54</v>
      </c>
      <c r="H12" s="6"/>
      <c r="I12" s="7">
        <f t="shared" si="1"/>
        <v>456.021</v>
      </c>
      <c r="J12" s="7"/>
      <c r="K12" s="7"/>
      <c r="L12" s="7"/>
      <c r="M12" s="7">
        <f t="shared" si="2"/>
        <v>140611.533488946</v>
      </c>
    </row>
    <row r="13" spans="1:13" ht="18" customHeight="1">
      <c r="A13" s="36"/>
      <c r="B13" s="3">
        <v>220</v>
      </c>
      <c r="C13" s="4">
        <f>365.3466*1.027</f>
        <v>375.2109582</v>
      </c>
      <c r="D13" s="4"/>
      <c r="E13" s="4">
        <f t="shared" si="0"/>
        <v>375.2109582</v>
      </c>
      <c r="F13" s="4"/>
      <c r="G13" s="6">
        <v>396.54</v>
      </c>
      <c r="H13" s="6"/>
      <c r="I13" s="7">
        <f t="shared" si="1"/>
        <v>456.021</v>
      </c>
      <c r="J13" s="7"/>
      <c r="K13" s="7"/>
      <c r="L13" s="7"/>
      <c r="M13" s="7">
        <f t="shared" si="2"/>
        <v>171104.0763693222</v>
      </c>
    </row>
    <row r="14" spans="1:13" ht="18" customHeight="1">
      <c r="A14" s="37" t="s">
        <v>19</v>
      </c>
      <c r="B14" s="3">
        <v>351</v>
      </c>
      <c r="C14" s="4">
        <f>357.1866*1.027</f>
        <v>366.83063819999995</v>
      </c>
      <c r="D14" s="4"/>
      <c r="E14" s="4">
        <f t="shared" si="0"/>
        <v>366.83063819999995</v>
      </c>
      <c r="F14" s="4"/>
      <c r="G14" s="13">
        <v>476.75</v>
      </c>
      <c r="H14" s="6"/>
      <c r="I14" s="7">
        <f t="shared" si="1"/>
        <v>548.2624999999999</v>
      </c>
      <c r="J14" s="7"/>
      <c r="K14" s="7"/>
      <c r="L14" s="7"/>
      <c r="M14" s="7">
        <f t="shared" si="2"/>
        <v>201119.48277612744</v>
      </c>
    </row>
    <row r="15" spans="1:13" ht="18" customHeight="1">
      <c r="A15" s="36"/>
      <c r="B15" s="3">
        <v>386</v>
      </c>
      <c r="C15" s="4">
        <f>657.2051*1.028</f>
        <v>675.6068428</v>
      </c>
      <c r="D15" s="4"/>
      <c r="E15" s="4">
        <f t="shared" si="0"/>
        <v>675.6068428</v>
      </c>
      <c r="F15" s="4"/>
      <c r="G15" s="13">
        <v>476.75</v>
      </c>
      <c r="H15" s="6"/>
      <c r="I15" s="7">
        <f t="shared" si="1"/>
        <v>548.2624999999999</v>
      </c>
      <c r="J15" s="7"/>
      <c r="K15" s="7"/>
      <c r="L15" s="7"/>
      <c r="M15" s="7">
        <f t="shared" si="2"/>
        <v>370409.89665063494</v>
      </c>
    </row>
    <row r="16" spans="1:13" ht="18" customHeight="1">
      <c r="A16" s="36"/>
      <c r="B16" s="3">
        <v>392</v>
      </c>
      <c r="C16" s="4">
        <f>616.2106*1.028</f>
        <v>633.4644968</v>
      </c>
      <c r="D16" s="4"/>
      <c r="E16" s="4">
        <f t="shared" si="0"/>
        <v>633.4644968</v>
      </c>
      <c r="F16" s="14"/>
      <c r="G16" s="13">
        <v>476.75</v>
      </c>
      <c r="H16" s="6"/>
      <c r="I16" s="7">
        <f t="shared" si="1"/>
        <v>548.2624999999999</v>
      </c>
      <c r="J16" s="7"/>
      <c r="K16" s="7"/>
      <c r="L16" s="7"/>
      <c r="M16" s="7">
        <f t="shared" si="2"/>
        <v>347304.82867680996</v>
      </c>
    </row>
    <row r="17" spans="1:13" ht="18" customHeight="1">
      <c r="A17" s="38" t="s">
        <v>20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15"/>
    </row>
    <row r="18" spans="1:13" ht="27" customHeight="1">
      <c r="A18" s="16"/>
      <c r="B18" s="17"/>
      <c r="C18" s="18" t="s">
        <v>21</v>
      </c>
      <c r="D18" s="18" t="s">
        <v>22</v>
      </c>
      <c r="E18" s="18" t="s">
        <v>23</v>
      </c>
      <c r="F18" s="18" t="s">
        <v>24</v>
      </c>
      <c r="G18" s="18" t="s">
        <v>25</v>
      </c>
      <c r="H18" s="18" t="s">
        <v>26</v>
      </c>
      <c r="I18" s="18" t="s">
        <v>27</v>
      </c>
      <c r="J18" s="18" t="s">
        <v>28</v>
      </c>
      <c r="K18" s="18" t="s">
        <v>29</v>
      </c>
      <c r="L18" s="18" t="s">
        <v>30</v>
      </c>
      <c r="M18" s="19" t="s">
        <v>31</v>
      </c>
    </row>
    <row r="19" spans="1:13" ht="18" customHeight="1">
      <c r="A19" s="9" t="s">
        <v>32</v>
      </c>
      <c r="B19" s="10" t="s">
        <v>33</v>
      </c>
      <c r="C19" s="20">
        <f>C20+C21+C22+C23+C24+C25+C26+C27+C28+C29+C30+C31+C32+C33</f>
        <v>53912.200000000004</v>
      </c>
      <c r="D19" s="20">
        <f>D20+D21+D22+D23+D24+D25+D26+D27+D28+D29+D30+D31+D32+D33</f>
        <v>53912.200000000004</v>
      </c>
      <c r="E19" s="20">
        <f>E20+E21+E22+E23+E24+E25+E26+E27+E28+E29+E30+E31+E32+E33</f>
        <v>53912.200000000004</v>
      </c>
      <c r="F19" s="20">
        <f>F20+F21+F22+F23+F24+F25+F26+F27+F28+F29+F30+F31+F32+F33</f>
        <v>53912.200000000004</v>
      </c>
      <c r="G19" s="20"/>
      <c r="H19" s="20"/>
      <c r="I19" s="20"/>
      <c r="J19" s="20"/>
      <c r="K19" s="20">
        <f>K20+K21+K22+K23+K24+K25+K26+K27+K28+K29+K30+K31+K32+K33</f>
        <v>284473</v>
      </c>
      <c r="L19" s="20">
        <f>L20+L21+L22+L23+L24+L25+L26+L27+L28+L29+L30+L31+L32+L33</f>
        <v>226472</v>
      </c>
      <c r="M19" s="21">
        <f>M20+M21+M22+M23+M24+M25+M26+M27+M28+M29+M30+M31+M32+M33</f>
        <v>510945</v>
      </c>
    </row>
    <row r="20" spans="1:13" ht="18" customHeight="1">
      <c r="A20" s="37" t="s">
        <v>34</v>
      </c>
      <c r="B20" s="3">
        <v>4</v>
      </c>
      <c r="C20" s="22">
        <f>1275*1.366</f>
        <v>1741.65</v>
      </c>
      <c r="D20" s="22">
        <f aca="true" t="shared" si="3" ref="D20:D33">C20</f>
        <v>1741.65</v>
      </c>
      <c r="E20" s="22">
        <f aca="true" t="shared" si="4" ref="E20:E33">C20</f>
        <v>1741.65</v>
      </c>
      <c r="F20" s="22">
        <f aca="true" t="shared" si="5" ref="F20:F33">D20</f>
        <v>1741.65</v>
      </c>
      <c r="G20" s="13">
        <v>7.392</v>
      </c>
      <c r="H20" s="13">
        <v>5.579</v>
      </c>
      <c r="I20" s="23">
        <f aca="true" t="shared" si="6" ref="I20:I33">G20*1.15</f>
        <v>8.5008</v>
      </c>
      <c r="J20" s="23">
        <f aca="true" t="shared" si="7" ref="J20:J33">H20*1.15</f>
        <v>6.415849999999999</v>
      </c>
      <c r="K20" s="23">
        <f aca="true" t="shared" si="8" ref="K20:K33">ROUND(C20*I20,0)</f>
        <v>14805</v>
      </c>
      <c r="L20" s="23">
        <f aca="true" t="shared" si="9" ref="L20:L33">ROUND(D20*J20,0)</f>
        <v>11174</v>
      </c>
      <c r="M20" s="23">
        <f aca="true" t="shared" si="10" ref="M20:M33">ROUND(K20+L20,0)</f>
        <v>25979</v>
      </c>
    </row>
    <row r="21" spans="1:13" ht="18" customHeight="1">
      <c r="A21" s="36"/>
      <c r="B21" s="3">
        <v>43</v>
      </c>
      <c r="C21" s="22">
        <f>2650*1.367-1-1</f>
        <v>3620.55</v>
      </c>
      <c r="D21" s="22">
        <f t="shared" si="3"/>
        <v>3620.55</v>
      </c>
      <c r="E21" s="22">
        <f t="shared" si="4"/>
        <v>3620.55</v>
      </c>
      <c r="F21" s="22">
        <f t="shared" si="5"/>
        <v>3620.55</v>
      </c>
      <c r="G21" s="13">
        <v>7.392</v>
      </c>
      <c r="H21" s="13">
        <v>5.579</v>
      </c>
      <c r="I21" s="23">
        <f t="shared" si="6"/>
        <v>8.5008</v>
      </c>
      <c r="J21" s="23">
        <f t="shared" si="7"/>
        <v>6.415849999999999</v>
      </c>
      <c r="K21" s="23">
        <f t="shared" si="8"/>
        <v>30778</v>
      </c>
      <c r="L21" s="23">
        <f t="shared" si="9"/>
        <v>23229</v>
      </c>
      <c r="M21" s="23">
        <f t="shared" si="10"/>
        <v>54007</v>
      </c>
    </row>
    <row r="22" spans="1:13" ht="28.5" customHeight="1">
      <c r="A22" s="36"/>
      <c r="B22" s="3">
        <v>66</v>
      </c>
      <c r="C22" s="22">
        <f>2050*1.367-1</f>
        <v>2801.35</v>
      </c>
      <c r="D22" s="22">
        <f t="shared" si="3"/>
        <v>2801.35</v>
      </c>
      <c r="E22" s="22">
        <f t="shared" si="4"/>
        <v>2801.35</v>
      </c>
      <c r="F22" s="22">
        <f t="shared" si="5"/>
        <v>2801.35</v>
      </c>
      <c r="G22" s="13">
        <v>7.392</v>
      </c>
      <c r="H22" s="13">
        <v>5.579</v>
      </c>
      <c r="I22" s="23">
        <f t="shared" si="6"/>
        <v>8.5008</v>
      </c>
      <c r="J22" s="23">
        <f t="shared" si="7"/>
        <v>6.415849999999999</v>
      </c>
      <c r="K22" s="23">
        <f t="shared" si="8"/>
        <v>23814</v>
      </c>
      <c r="L22" s="23">
        <f t="shared" si="9"/>
        <v>17973</v>
      </c>
      <c r="M22" s="23">
        <f t="shared" si="10"/>
        <v>41787</v>
      </c>
    </row>
    <row r="23" spans="1:13" ht="18" customHeight="1">
      <c r="A23" s="42" t="s">
        <v>35</v>
      </c>
      <c r="B23" s="3">
        <v>27</v>
      </c>
      <c r="C23" s="22">
        <f>935*1.366</f>
        <v>1277.21</v>
      </c>
      <c r="D23" s="22">
        <f t="shared" si="3"/>
        <v>1277.21</v>
      </c>
      <c r="E23" s="22">
        <f t="shared" si="4"/>
        <v>1277.21</v>
      </c>
      <c r="F23" s="22">
        <f t="shared" si="5"/>
        <v>1277.21</v>
      </c>
      <c r="G23" s="13">
        <v>4.68</v>
      </c>
      <c r="H23" s="13">
        <v>3.684</v>
      </c>
      <c r="I23" s="23">
        <f t="shared" si="6"/>
        <v>5.382</v>
      </c>
      <c r="J23" s="23">
        <f t="shared" si="7"/>
        <v>4.2366</v>
      </c>
      <c r="K23" s="23">
        <f t="shared" si="8"/>
        <v>6874</v>
      </c>
      <c r="L23" s="23">
        <f t="shared" si="9"/>
        <v>5411</v>
      </c>
      <c r="M23" s="23">
        <f t="shared" si="10"/>
        <v>12285</v>
      </c>
    </row>
    <row r="24" spans="1:13" ht="18" customHeight="1">
      <c r="A24" s="36"/>
      <c r="B24" s="3">
        <v>33</v>
      </c>
      <c r="C24" s="22">
        <f>1420*1.366</f>
        <v>1939.7200000000003</v>
      </c>
      <c r="D24" s="22">
        <f t="shared" si="3"/>
        <v>1939.7200000000003</v>
      </c>
      <c r="E24" s="22">
        <f t="shared" si="4"/>
        <v>1939.7200000000003</v>
      </c>
      <c r="F24" s="22">
        <f t="shared" si="5"/>
        <v>1939.7200000000003</v>
      </c>
      <c r="G24" s="13">
        <v>4.68</v>
      </c>
      <c r="H24" s="13">
        <v>3.684</v>
      </c>
      <c r="I24" s="23">
        <f t="shared" si="6"/>
        <v>5.382</v>
      </c>
      <c r="J24" s="23">
        <f t="shared" si="7"/>
        <v>4.2366</v>
      </c>
      <c r="K24" s="23">
        <f t="shared" si="8"/>
        <v>10440</v>
      </c>
      <c r="L24" s="23">
        <f t="shared" si="9"/>
        <v>8218</v>
      </c>
      <c r="M24" s="23">
        <f t="shared" si="10"/>
        <v>18658</v>
      </c>
    </row>
    <row r="25" spans="1:13" ht="18" customHeight="1">
      <c r="A25" s="36"/>
      <c r="B25" s="3">
        <v>81</v>
      </c>
      <c r="C25" s="22">
        <f>1105*1.366+1</f>
        <v>1510.43</v>
      </c>
      <c r="D25" s="22">
        <f t="shared" si="3"/>
        <v>1510.43</v>
      </c>
      <c r="E25" s="22">
        <f t="shared" si="4"/>
        <v>1510.43</v>
      </c>
      <c r="F25" s="22">
        <f t="shared" si="5"/>
        <v>1510.43</v>
      </c>
      <c r="G25" s="13">
        <v>4.68</v>
      </c>
      <c r="H25" s="13">
        <v>3.684</v>
      </c>
      <c r="I25" s="23">
        <f t="shared" si="6"/>
        <v>5.382</v>
      </c>
      <c r="J25" s="23">
        <f t="shared" si="7"/>
        <v>4.2366</v>
      </c>
      <c r="K25" s="23">
        <f t="shared" si="8"/>
        <v>8129</v>
      </c>
      <c r="L25" s="23">
        <f t="shared" si="9"/>
        <v>6399</v>
      </c>
      <c r="M25" s="23">
        <f t="shared" si="10"/>
        <v>14528</v>
      </c>
    </row>
    <row r="26" spans="1:13" ht="18" customHeight="1">
      <c r="A26" s="36"/>
      <c r="B26" s="3">
        <v>176</v>
      </c>
      <c r="C26" s="22">
        <f>285*1.366</f>
        <v>389.31</v>
      </c>
      <c r="D26" s="22">
        <f t="shared" si="3"/>
        <v>389.31</v>
      </c>
      <c r="E26" s="22">
        <f t="shared" si="4"/>
        <v>389.31</v>
      </c>
      <c r="F26" s="22">
        <f t="shared" si="5"/>
        <v>389.31</v>
      </c>
      <c r="G26" s="13">
        <v>4.68</v>
      </c>
      <c r="H26" s="13">
        <v>3.684</v>
      </c>
      <c r="I26" s="23">
        <f t="shared" si="6"/>
        <v>5.382</v>
      </c>
      <c r="J26" s="23">
        <f t="shared" si="7"/>
        <v>4.2366</v>
      </c>
      <c r="K26" s="23">
        <f t="shared" si="8"/>
        <v>2095</v>
      </c>
      <c r="L26" s="23">
        <f t="shared" si="9"/>
        <v>1649</v>
      </c>
      <c r="M26" s="23">
        <f t="shared" si="10"/>
        <v>3744</v>
      </c>
    </row>
    <row r="27" spans="1:13" ht="18" customHeight="1">
      <c r="A27" s="36"/>
      <c r="B27" s="3">
        <v>351</v>
      </c>
      <c r="C27" s="22">
        <f>2280*1.366+1+2</f>
        <v>3117.48</v>
      </c>
      <c r="D27" s="22">
        <f t="shared" si="3"/>
        <v>3117.48</v>
      </c>
      <c r="E27" s="22">
        <f t="shared" si="4"/>
        <v>3117.48</v>
      </c>
      <c r="F27" s="22">
        <f t="shared" si="5"/>
        <v>3117.48</v>
      </c>
      <c r="G27" s="13">
        <v>4.68</v>
      </c>
      <c r="H27" s="13">
        <v>3.684</v>
      </c>
      <c r="I27" s="23">
        <f t="shared" si="6"/>
        <v>5.382</v>
      </c>
      <c r="J27" s="23">
        <f t="shared" si="7"/>
        <v>4.2366</v>
      </c>
      <c r="K27" s="23">
        <f t="shared" si="8"/>
        <v>16778</v>
      </c>
      <c r="L27" s="23">
        <f t="shared" si="9"/>
        <v>13208</v>
      </c>
      <c r="M27" s="23">
        <f t="shared" si="10"/>
        <v>29986</v>
      </c>
    </row>
    <row r="28" spans="1:13" ht="18" customHeight="1">
      <c r="A28" s="36"/>
      <c r="B28" s="3">
        <v>386</v>
      </c>
      <c r="C28" s="22">
        <f>4400*1.367</f>
        <v>6014.8</v>
      </c>
      <c r="D28" s="22">
        <f t="shared" si="3"/>
        <v>6014.8</v>
      </c>
      <c r="E28" s="22">
        <f t="shared" si="4"/>
        <v>6014.8</v>
      </c>
      <c r="F28" s="22">
        <f t="shared" si="5"/>
        <v>6014.8</v>
      </c>
      <c r="G28" s="13">
        <v>4.68</v>
      </c>
      <c r="H28" s="13">
        <v>3.684</v>
      </c>
      <c r="I28" s="23">
        <f t="shared" si="6"/>
        <v>5.382</v>
      </c>
      <c r="J28" s="23">
        <f t="shared" si="7"/>
        <v>4.2366</v>
      </c>
      <c r="K28" s="23">
        <f t="shared" si="8"/>
        <v>32372</v>
      </c>
      <c r="L28" s="23">
        <f t="shared" si="9"/>
        <v>25482</v>
      </c>
      <c r="M28" s="23">
        <f t="shared" si="10"/>
        <v>57854</v>
      </c>
    </row>
    <row r="29" spans="1:13" ht="18" customHeight="1">
      <c r="A29" s="36"/>
      <c r="B29" s="3">
        <v>392</v>
      </c>
      <c r="C29" s="22">
        <f>4700*1.367</f>
        <v>6424.9</v>
      </c>
      <c r="D29" s="22">
        <f t="shared" si="3"/>
        <v>6424.9</v>
      </c>
      <c r="E29" s="22">
        <f t="shared" si="4"/>
        <v>6424.9</v>
      </c>
      <c r="F29" s="22">
        <f t="shared" si="5"/>
        <v>6424.9</v>
      </c>
      <c r="G29" s="13">
        <v>4.68</v>
      </c>
      <c r="H29" s="13">
        <v>3.684</v>
      </c>
      <c r="I29" s="23">
        <f t="shared" si="6"/>
        <v>5.382</v>
      </c>
      <c r="J29" s="23">
        <f t="shared" si="7"/>
        <v>4.2366</v>
      </c>
      <c r="K29" s="23">
        <f t="shared" si="8"/>
        <v>34579</v>
      </c>
      <c r="L29" s="23">
        <f t="shared" si="9"/>
        <v>27220</v>
      </c>
      <c r="M29" s="23">
        <f t="shared" si="10"/>
        <v>61799</v>
      </c>
    </row>
    <row r="30" spans="1:13" ht="18" customHeight="1">
      <c r="A30" s="37" t="s">
        <v>36</v>
      </c>
      <c r="B30" s="3">
        <v>139</v>
      </c>
      <c r="C30" s="22">
        <f>3200*1.367+1</f>
        <v>4375.4</v>
      </c>
      <c r="D30" s="22">
        <f t="shared" si="3"/>
        <v>4375.4</v>
      </c>
      <c r="E30" s="22">
        <f t="shared" si="4"/>
        <v>4375.4</v>
      </c>
      <c r="F30" s="22">
        <f t="shared" si="5"/>
        <v>4375.4</v>
      </c>
      <c r="G30" s="6">
        <v>3.6</v>
      </c>
      <c r="H30" s="13">
        <v>3</v>
      </c>
      <c r="I30" s="23">
        <f t="shared" si="6"/>
        <v>4.14</v>
      </c>
      <c r="J30" s="23">
        <f t="shared" si="7"/>
        <v>3.4499999999999997</v>
      </c>
      <c r="K30" s="23">
        <f t="shared" si="8"/>
        <v>18114</v>
      </c>
      <c r="L30" s="23">
        <f t="shared" si="9"/>
        <v>15095</v>
      </c>
      <c r="M30" s="23">
        <f t="shared" si="10"/>
        <v>33209</v>
      </c>
    </row>
    <row r="31" spans="1:13" ht="18" customHeight="1">
      <c r="A31" s="36"/>
      <c r="B31" s="3">
        <v>145</v>
      </c>
      <c r="C31" s="22">
        <f>6500*1.366</f>
        <v>8879</v>
      </c>
      <c r="D31" s="22">
        <f t="shared" si="3"/>
        <v>8879</v>
      </c>
      <c r="E31" s="22">
        <f t="shared" si="4"/>
        <v>8879</v>
      </c>
      <c r="F31" s="22">
        <f t="shared" si="5"/>
        <v>8879</v>
      </c>
      <c r="G31" s="6">
        <v>3.6</v>
      </c>
      <c r="H31" s="13">
        <v>3</v>
      </c>
      <c r="I31" s="23">
        <f t="shared" si="6"/>
        <v>4.14</v>
      </c>
      <c r="J31" s="23">
        <f t="shared" si="7"/>
        <v>3.4499999999999997</v>
      </c>
      <c r="K31" s="23">
        <f t="shared" si="8"/>
        <v>36759</v>
      </c>
      <c r="L31" s="23">
        <f t="shared" si="9"/>
        <v>30633</v>
      </c>
      <c r="M31" s="23">
        <f t="shared" si="10"/>
        <v>67392</v>
      </c>
    </row>
    <row r="32" spans="1:13" ht="18" customHeight="1">
      <c r="A32" s="36"/>
      <c r="B32" s="3">
        <v>214</v>
      </c>
      <c r="C32" s="22">
        <f>4150*1.366</f>
        <v>5668.900000000001</v>
      </c>
      <c r="D32" s="22">
        <f t="shared" si="3"/>
        <v>5668.900000000001</v>
      </c>
      <c r="E32" s="22">
        <f t="shared" si="4"/>
        <v>5668.900000000001</v>
      </c>
      <c r="F32" s="22">
        <f t="shared" si="5"/>
        <v>5668.900000000001</v>
      </c>
      <c r="G32" s="6">
        <v>3.6</v>
      </c>
      <c r="H32" s="13">
        <v>3</v>
      </c>
      <c r="I32" s="23">
        <f t="shared" si="6"/>
        <v>4.14</v>
      </c>
      <c r="J32" s="23">
        <f t="shared" si="7"/>
        <v>3.4499999999999997</v>
      </c>
      <c r="K32" s="23">
        <f t="shared" si="8"/>
        <v>23469</v>
      </c>
      <c r="L32" s="23">
        <f t="shared" si="9"/>
        <v>19558</v>
      </c>
      <c r="M32" s="23">
        <f t="shared" si="10"/>
        <v>43027</v>
      </c>
    </row>
    <row r="33" spans="1:13" ht="18" customHeight="1">
      <c r="A33" s="36"/>
      <c r="B33" s="3">
        <v>220</v>
      </c>
      <c r="C33" s="22">
        <f>4500*1.367</f>
        <v>6151.5</v>
      </c>
      <c r="D33" s="22">
        <f t="shared" si="3"/>
        <v>6151.5</v>
      </c>
      <c r="E33" s="22">
        <f t="shared" si="4"/>
        <v>6151.5</v>
      </c>
      <c r="F33" s="22">
        <f t="shared" si="5"/>
        <v>6151.5</v>
      </c>
      <c r="G33" s="6">
        <v>3.6</v>
      </c>
      <c r="H33" s="13">
        <v>3</v>
      </c>
      <c r="I33" s="23">
        <f t="shared" si="6"/>
        <v>4.14</v>
      </c>
      <c r="J33" s="23">
        <f t="shared" si="7"/>
        <v>3.4499999999999997</v>
      </c>
      <c r="K33" s="23">
        <f t="shared" si="8"/>
        <v>25467</v>
      </c>
      <c r="L33" s="23">
        <f t="shared" si="9"/>
        <v>21223</v>
      </c>
      <c r="M33" s="23">
        <f t="shared" si="10"/>
        <v>46690</v>
      </c>
    </row>
    <row r="34" spans="1:13" ht="18" customHeight="1">
      <c r="A34" s="38" t="s">
        <v>37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24"/>
    </row>
    <row r="35" spans="1:13" ht="18" customHeight="1">
      <c r="A35" s="9" t="s">
        <v>38</v>
      </c>
      <c r="B35" s="10" t="s">
        <v>39</v>
      </c>
      <c r="C35" s="20">
        <f>C36+C37+C38+C39+C40+C41+C42+C43+C44+C45+C46+C47+C48+C49</f>
        <v>665462</v>
      </c>
      <c r="D35" s="20">
        <v>0</v>
      </c>
      <c r="E35" s="20">
        <v>765281.3</v>
      </c>
      <c r="F35" s="20">
        <v>0</v>
      </c>
      <c r="G35" s="20"/>
      <c r="H35" s="20">
        <v>0</v>
      </c>
      <c r="I35" s="25"/>
      <c r="J35" s="25"/>
      <c r="K35" s="26"/>
      <c r="L35" s="20"/>
      <c r="M35" s="21">
        <f>M36+M37+M38+M39+M40+M41+M42+M43+M44+M45+M46+M47+M48+M49</f>
        <v>1132769.3802599998</v>
      </c>
    </row>
    <row r="36" spans="1:13" ht="27.75" customHeight="1">
      <c r="A36" s="9" t="s">
        <v>40</v>
      </c>
      <c r="B36" s="3">
        <v>27</v>
      </c>
      <c r="C36" s="22">
        <f>19314</f>
        <v>19314</v>
      </c>
      <c r="D36" s="22"/>
      <c r="E36" s="22">
        <f aca="true" t="shared" si="11" ref="E36:E49">C36</f>
        <v>19314</v>
      </c>
      <c r="F36" s="22"/>
      <c r="G36" s="27">
        <v>1.4802</v>
      </c>
      <c r="H36" s="28"/>
      <c r="I36" s="29">
        <f aca="true" t="shared" si="12" ref="I36:I49">G36*1.15</f>
        <v>1.70223</v>
      </c>
      <c r="J36" s="30"/>
      <c r="K36" s="30"/>
      <c r="L36" s="7"/>
      <c r="M36" s="31">
        <f aca="true" t="shared" si="13" ref="M36:M49">E36*I36</f>
        <v>32876.87022</v>
      </c>
    </row>
    <row r="37" spans="1:13" ht="16.5" customHeight="1">
      <c r="A37" s="9" t="s">
        <v>41</v>
      </c>
      <c r="B37" s="3">
        <v>4</v>
      </c>
      <c r="C37" s="22">
        <f>53123</f>
        <v>53123</v>
      </c>
      <c r="D37" s="22"/>
      <c r="E37" s="22">
        <f t="shared" si="11"/>
        <v>53123</v>
      </c>
      <c r="F37" s="22"/>
      <c r="G37" s="27">
        <v>1.4802</v>
      </c>
      <c r="H37" s="28"/>
      <c r="I37" s="29">
        <f t="shared" si="12"/>
        <v>1.70223</v>
      </c>
      <c r="J37" s="30"/>
      <c r="K37" s="30"/>
      <c r="L37" s="7"/>
      <c r="M37" s="31">
        <f t="shared" si="13"/>
        <v>90427.56429</v>
      </c>
    </row>
    <row r="38" spans="1:13" ht="29.25" customHeight="1">
      <c r="A38" s="9" t="s">
        <v>42</v>
      </c>
      <c r="B38" s="3">
        <v>33</v>
      </c>
      <c r="C38" s="22">
        <v>42110</v>
      </c>
      <c r="D38" s="22"/>
      <c r="E38" s="22">
        <f t="shared" si="11"/>
        <v>42110</v>
      </c>
      <c r="F38" s="22"/>
      <c r="G38" s="27">
        <v>1.4802</v>
      </c>
      <c r="H38" s="28"/>
      <c r="I38" s="29">
        <f t="shared" si="12"/>
        <v>1.70223</v>
      </c>
      <c r="J38" s="30"/>
      <c r="K38" s="30"/>
      <c r="L38" s="7"/>
      <c r="M38" s="31">
        <f t="shared" si="13"/>
        <v>71680.9053</v>
      </c>
    </row>
    <row r="39" spans="1:13" ht="15.75" customHeight="1">
      <c r="A39" s="9" t="s">
        <v>43</v>
      </c>
      <c r="B39" s="3">
        <v>43</v>
      </c>
      <c r="C39" s="22">
        <v>80473</v>
      </c>
      <c r="D39" s="22"/>
      <c r="E39" s="22">
        <f t="shared" si="11"/>
        <v>80473</v>
      </c>
      <c r="F39" s="22"/>
      <c r="G39" s="27">
        <v>1.4802</v>
      </c>
      <c r="H39" s="28"/>
      <c r="I39" s="29">
        <f t="shared" si="12"/>
        <v>1.70223</v>
      </c>
      <c r="J39" s="30"/>
      <c r="K39" s="30"/>
      <c r="L39" s="7"/>
      <c r="M39" s="31">
        <f t="shared" si="13"/>
        <v>136983.55479</v>
      </c>
    </row>
    <row r="40" spans="1:13" ht="18" customHeight="1">
      <c r="A40" s="32"/>
      <c r="B40" s="3">
        <v>66</v>
      </c>
      <c r="C40" s="22">
        <v>44756</v>
      </c>
      <c r="D40" s="22"/>
      <c r="E40" s="22">
        <f t="shared" si="11"/>
        <v>44756</v>
      </c>
      <c r="F40" s="22"/>
      <c r="G40" s="27">
        <v>1.4802</v>
      </c>
      <c r="H40" s="28"/>
      <c r="I40" s="29">
        <f t="shared" si="12"/>
        <v>1.70223</v>
      </c>
      <c r="J40" s="30"/>
      <c r="K40" s="30"/>
      <c r="L40" s="7"/>
      <c r="M40" s="31">
        <f t="shared" si="13"/>
        <v>76185.00588</v>
      </c>
    </row>
    <row r="41" spans="1:13" ht="18" customHeight="1">
      <c r="A41" s="32"/>
      <c r="B41" s="3">
        <v>81</v>
      </c>
      <c r="C41" s="22">
        <v>67634</v>
      </c>
      <c r="D41" s="22"/>
      <c r="E41" s="22">
        <f t="shared" si="11"/>
        <v>67634</v>
      </c>
      <c r="F41" s="22"/>
      <c r="G41" s="27">
        <v>1.4802</v>
      </c>
      <c r="H41" s="28"/>
      <c r="I41" s="29">
        <f t="shared" si="12"/>
        <v>1.70223</v>
      </c>
      <c r="J41" s="30"/>
      <c r="K41" s="30"/>
      <c r="L41" s="7"/>
      <c r="M41" s="31">
        <f t="shared" si="13"/>
        <v>115128.62382</v>
      </c>
    </row>
    <row r="42" spans="1:13" ht="18" customHeight="1">
      <c r="A42" s="32"/>
      <c r="B42" s="3">
        <v>139</v>
      </c>
      <c r="C42" s="22">
        <v>59521</v>
      </c>
      <c r="D42" s="22"/>
      <c r="E42" s="22">
        <f t="shared" si="11"/>
        <v>59521</v>
      </c>
      <c r="F42" s="22"/>
      <c r="G42" s="27">
        <v>1.4802</v>
      </c>
      <c r="H42" s="28"/>
      <c r="I42" s="29">
        <f t="shared" si="12"/>
        <v>1.70223</v>
      </c>
      <c r="J42" s="30"/>
      <c r="K42" s="30"/>
      <c r="L42" s="7"/>
      <c r="M42" s="31">
        <f t="shared" si="13"/>
        <v>101318.43183</v>
      </c>
    </row>
    <row r="43" spans="1:13" ht="18" customHeight="1">
      <c r="A43" s="32"/>
      <c r="B43" s="3">
        <v>145</v>
      </c>
      <c r="C43" s="22">
        <v>35723</v>
      </c>
      <c r="D43" s="22"/>
      <c r="E43" s="22">
        <f t="shared" si="11"/>
        <v>35723</v>
      </c>
      <c r="F43" s="22"/>
      <c r="G43" s="27">
        <v>1.4802</v>
      </c>
      <c r="H43" s="28"/>
      <c r="I43" s="29">
        <f t="shared" si="12"/>
        <v>1.70223</v>
      </c>
      <c r="J43" s="30"/>
      <c r="K43" s="30"/>
      <c r="L43" s="7"/>
      <c r="M43" s="31">
        <f t="shared" si="13"/>
        <v>60808.76229</v>
      </c>
    </row>
    <row r="44" spans="1:13" ht="18" customHeight="1">
      <c r="A44" s="32"/>
      <c r="B44" s="3">
        <v>176</v>
      </c>
      <c r="C44" s="22">
        <v>18562</v>
      </c>
      <c r="D44" s="22"/>
      <c r="E44" s="22">
        <f t="shared" si="11"/>
        <v>18562</v>
      </c>
      <c r="F44" s="22"/>
      <c r="G44" s="27">
        <v>1.4802</v>
      </c>
      <c r="H44" s="28"/>
      <c r="I44" s="29">
        <f t="shared" si="12"/>
        <v>1.70223</v>
      </c>
      <c r="J44" s="30"/>
      <c r="K44" s="30"/>
      <c r="L44" s="7"/>
      <c r="M44" s="31">
        <f t="shared" si="13"/>
        <v>31596.79326</v>
      </c>
    </row>
    <row r="45" spans="1:13" ht="18" customHeight="1">
      <c r="A45" s="32"/>
      <c r="B45" s="3">
        <v>214</v>
      </c>
      <c r="C45" s="22">
        <v>56549</v>
      </c>
      <c r="D45" s="22"/>
      <c r="E45" s="22">
        <f t="shared" si="11"/>
        <v>56549</v>
      </c>
      <c r="F45" s="22"/>
      <c r="G45" s="27">
        <v>1.4802</v>
      </c>
      <c r="H45" s="28"/>
      <c r="I45" s="29">
        <f t="shared" si="12"/>
        <v>1.70223</v>
      </c>
      <c r="J45" s="30"/>
      <c r="K45" s="30"/>
      <c r="L45" s="7"/>
      <c r="M45" s="31">
        <f t="shared" si="13"/>
        <v>96259.40427</v>
      </c>
    </row>
    <row r="46" spans="1:13" ht="18" customHeight="1">
      <c r="A46" s="32"/>
      <c r="B46" s="3">
        <v>220</v>
      </c>
      <c r="C46" s="22">
        <v>38608</v>
      </c>
      <c r="D46" s="22"/>
      <c r="E46" s="22">
        <f t="shared" si="11"/>
        <v>38608</v>
      </c>
      <c r="F46" s="22"/>
      <c r="G46" s="27">
        <v>1.4802</v>
      </c>
      <c r="H46" s="28"/>
      <c r="I46" s="29">
        <f t="shared" si="12"/>
        <v>1.70223</v>
      </c>
      <c r="J46" s="30"/>
      <c r="K46" s="30"/>
      <c r="L46" s="7"/>
      <c r="M46" s="31">
        <f t="shared" si="13"/>
        <v>65719.69584</v>
      </c>
    </row>
    <row r="47" spans="1:13" ht="18" customHeight="1">
      <c r="A47" s="32"/>
      <c r="B47" s="3">
        <v>351</v>
      </c>
      <c r="C47" s="22">
        <v>43736</v>
      </c>
      <c r="D47" s="22"/>
      <c r="E47" s="22">
        <f t="shared" si="11"/>
        <v>43736</v>
      </c>
      <c r="F47" s="22"/>
      <c r="G47" s="27">
        <v>1.4802</v>
      </c>
      <c r="H47" s="28"/>
      <c r="I47" s="29">
        <f t="shared" si="12"/>
        <v>1.70223</v>
      </c>
      <c r="J47" s="30"/>
      <c r="K47" s="30"/>
      <c r="L47" s="7"/>
      <c r="M47" s="31">
        <f t="shared" si="13"/>
        <v>74448.73127999999</v>
      </c>
    </row>
    <row r="48" spans="1:13" ht="18" customHeight="1">
      <c r="A48" s="32"/>
      <c r="B48" s="3">
        <v>386</v>
      </c>
      <c r="C48" s="22">
        <v>43967</v>
      </c>
      <c r="D48" s="22"/>
      <c r="E48" s="22">
        <f t="shared" si="11"/>
        <v>43967</v>
      </c>
      <c r="F48" s="22"/>
      <c r="G48" s="27">
        <v>1.4802</v>
      </c>
      <c r="H48" s="28"/>
      <c r="I48" s="29">
        <f t="shared" si="12"/>
        <v>1.70223</v>
      </c>
      <c r="J48" s="30"/>
      <c r="K48" s="30"/>
      <c r="L48" s="7"/>
      <c r="M48" s="31">
        <f t="shared" si="13"/>
        <v>74841.94640999999</v>
      </c>
    </row>
    <row r="49" spans="1:13" ht="18" customHeight="1">
      <c r="A49" s="33"/>
      <c r="B49" s="3">
        <v>392</v>
      </c>
      <c r="C49" s="22">
        <v>61386</v>
      </c>
      <c r="D49" s="22"/>
      <c r="E49" s="22">
        <f t="shared" si="11"/>
        <v>61386</v>
      </c>
      <c r="F49" s="22"/>
      <c r="G49" s="27">
        <v>1.4802</v>
      </c>
      <c r="H49" s="28"/>
      <c r="I49" s="29">
        <f t="shared" si="12"/>
        <v>1.70223</v>
      </c>
      <c r="J49" s="30"/>
      <c r="K49" s="30"/>
      <c r="L49" s="7"/>
      <c r="M49" s="31">
        <f t="shared" si="13"/>
        <v>104493.09078</v>
      </c>
    </row>
    <row r="50" spans="1:13" ht="18" customHeight="1">
      <c r="A50" s="38" t="s">
        <v>44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4"/>
    </row>
    <row r="51" spans="1:13" ht="18" customHeight="1">
      <c r="A51" s="9" t="s">
        <v>45</v>
      </c>
      <c r="B51" s="10" t="s">
        <v>46</v>
      </c>
      <c r="C51" s="20">
        <v>45601</v>
      </c>
      <c r="D51" s="20">
        <v>0</v>
      </c>
      <c r="E51" s="20">
        <v>52441.15</v>
      </c>
      <c r="F51" s="20">
        <v>0</v>
      </c>
      <c r="G51" s="20"/>
      <c r="H51" s="20">
        <v>0</v>
      </c>
      <c r="I51" s="26"/>
      <c r="J51" s="26"/>
      <c r="K51" s="26"/>
      <c r="L51" s="26"/>
      <c r="M51" s="35">
        <f>M52+M53+M54</f>
        <v>352171.689294</v>
      </c>
    </row>
    <row r="52" spans="1:13" ht="18" customHeight="1">
      <c r="A52" s="39" t="s">
        <v>47</v>
      </c>
      <c r="B52" s="3">
        <v>27</v>
      </c>
      <c r="C52" s="22">
        <v>4249</v>
      </c>
      <c r="D52" s="22"/>
      <c r="E52" s="22">
        <f>C52</f>
        <v>4249</v>
      </c>
      <c r="F52" s="22"/>
      <c r="G52" s="6">
        <v>6715.56</v>
      </c>
      <c r="H52" s="13"/>
      <c r="I52" s="23">
        <f>G52*1.15</f>
        <v>7722.894</v>
      </c>
      <c r="J52" s="23"/>
      <c r="K52" s="23"/>
      <c r="L52" s="7"/>
      <c r="M52" s="31">
        <f>E52*I52/1000</f>
        <v>32814.576606</v>
      </c>
    </row>
    <row r="53" spans="1:13" ht="18" customHeight="1">
      <c r="A53" s="36"/>
      <c r="B53" s="3">
        <v>33</v>
      </c>
      <c r="C53" s="22">
        <v>28524</v>
      </c>
      <c r="D53" s="22"/>
      <c r="E53" s="22">
        <f>C53</f>
        <v>28524</v>
      </c>
      <c r="F53" s="22"/>
      <c r="G53" s="6">
        <v>6715.56</v>
      </c>
      <c r="H53" s="13"/>
      <c r="I53" s="23">
        <f>G53*1.15</f>
        <v>7722.894</v>
      </c>
      <c r="J53" s="23"/>
      <c r="K53" s="23"/>
      <c r="L53" s="7"/>
      <c r="M53" s="31">
        <f>E53*I53/1000</f>
        <v>220287.828456</v>
      </c>
    </row>
    <row r="54" spans="1:13" ht="18" customHeight="1">
      <c r="A54" s="36"/>
      <c r="B54" s="3">
        <v>176</v>
      </c>
      <c r="C54" s="22">
        <v>12828</v>
      </c>
      <c r="D54" s="22"/>
      <c r="E54" s="22">
        <f>C54</f>
        <v>12828</v>
      </c>
      <c r="F54" s="22"/>
      <c r="G54" s="6">
        <v>6715.56</v>
      </c>
      <c r="H54" s="13"/>
      <c r="I54" s="23">
        <f>G54*1.15</f>
        <v>7722.894</v>
      </c>
      <c r="J54" s="23"/>
      <c r="K54" s="23"/>
      <c r="L54" s="7"/>
      <c r="M54" s="31">
        <f>E54*I54/1000</f>
        <v>99069.284232</v>
      </c>
    </row>
  </sheetData>
  <sheetProtection/>
  <mergeCells count="12">
    <mergeCell ref="A3:L3"/>
    <mergeCell ref="A1:M1"/>
    <mergeCell ref="A23:A29"/>
    <mergeCell ref="A20:A22"/>
    <mergeCell ref="A10:A13"/>
    <mergeCell ref="A14:A16"/>
    <mergeCell ref="A17:L17"/>
    <mergeCell ref="A5:A9"/>
    <mergeCell ref="A30:A33"/>
    <mergeCell ref="A34:L34"/>
    <mergeCell ref="A52:A54"/>
    <mergeCell ref="A50:L50"/>
  </mergeCells>
  <printOptions/>
  <pageMargins left="0.7" right="0.7" top="0.75" bottom="0.75" header="0.3" footer="0.3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2015-01-15T07:05:15Z</cp:lastPrinted>
  <dcterms:created xsi:type="dcterms:W3CDTF">2015-01-15T07:04:54Z</dcterms:created>
  <dcterms:modified xsi:type="dcterms:W3CDTF">2015-01-15T07:06:31Z</dcterms:modified>
  <cp:category/>
  <cp:version/>
  <cp:contentType/>
  <cp:contentStatus/>
</cp:coreProperties>
</file>