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'Лист1'!$A$1:$I$96</definedName>
  </definedNames>
  <calcPr fullCalcOnLoad="1"/>
</workbook>
</file>

<file path=xl/sharedStrings.xml><?xml version="1.0" encoding="utf-8"?>
<sst xmlns="http://schemas.openxmlformats.org/spreadsheetml/2006/main" count="108" uniqueCount="30">
  <si>
    <t>СШ</t>
  </si>
  <si>
    <t>Кількість дітей</t>
  </si>
  <si>
    <t>Очік к-ть днів харчування</t>
  </si>
  <si>
    <t>Вар-ть харчування</t>
  </si>
  <si>
    <t>Сумма</t>
  </si>
  <si>
    <t>учні 1-4 кл.</t>
  </si>
  <si>
    <t>пільговики</t>
  </si>
  <si>
    <t>ГПД 10%</t>
  </si>
  <si>
    <t>ГПД 15%</t>
  </si>
  <si>
    <t>Всього</t>
  </si>
  <si>
    <t>СШ № 11</t>
  </si>
  <si>
    <t>СШ № 24</t>
  </si>
  <si>
    <t>СШ № 27</t>
  </si>
  <si>
    <t>СШ № 39</t>
  </si>
  <si>
    <t>НВК № 70</t>
  </si>
  <si>
    <t>Ясла</t>
  </si>
  <si>
    <t>Сад</t>
  </si>
  <si>
    <t>СШ № 87</t>
  </si>
  <si>
    <t>СШ № 98</t>
  </si>
  <si>
    <t>СШ № 108</t>
  </si>
  <si>
    <t>НВО № 109</t>
  </si>
  <si>
    <t>НВК № 110</t>
  </si>
  <si>
    <t>НВК № 122</t>
  </si>
  <si>
    <t>НВК № 125</t>
  </si>
  <si>
    <t>НСШ № 127</t>
  </si>
  <si>
    <t>СШ № 129</t>
  </si>
  <si>
    <t>Пільговики ясла</t>
  </si>
  <si>
    <t>Пільговики сад</t>
  </si>
  <si>
    <t>Розрахунок до проекту бюджету на 2015 рік по КФК 070201"Загальноосвітні школи"</t>
  </si>
  <si>
    <t>КЕКВ 2230 "Продукти харчування"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</si>
</sst>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4" fontId="3" fillId="0" borderId="0" xfId="15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7"/>
  <sheetViews>
    <sheetView tabSelected="1" view="pageBreakPreview" zoomScaleSheetLayoutView="100" workbookViewId="0" topLeftCell="A1">
      <selection activeCell="F60" sqref="F60"/>
    </sheetView>
  </sheetViews>
  <sheetFormatPr defaultColWidth="9.00390625" defaultRowHeight="12.75"/>
  <cols>
    <col min="2" max="2" width="12.625" style="0" customWidth="1"/>
    <col min="3" max="3" width="14.875" style="0" customWidth="1"/>
    <col min="4" max="4" width="13.625" style="0" customWidth="1"/>
    <col min="5" max="5" width="17.25390625" style="0" customWidth="1"/>
    <col min="6" max="6" width="13.375" style="0" customWidth="1"/>
    <col min="7" max="7" width="14.00390625" style="0" customWidth="1"/>
    <col min="9" max="9" width="5.125" style="0" customWidth="1"/>
    <col min="11" max="11" width="10.625" style="0" customWidth="1"/>
  </cols>
  <sheetData>
    <row r="2" spans="2:7" ht="15.75">
      <c r="B2" s="17" t="s">
        <v>28</v>
      </c>
      <c r="C2" s="17"/>
      <c r="D2" s="17"/>
      <c r="E2" s="17"/>
      <c r="F2" s="17"/>
      <c r="G2" s="17"/>
    </row>
    <row r="3" spans="2:9" ht="15.75">
      <c r="B3" s="18" t="s">
        <v>29</v>
      </c>
      <c r="C3" s="18"/>
      <c r="D3" s="18"/>
      <c r="E3" s="18"/>
      <c r="F3" s="18"/>
      <c r="G3" s="18"/>
      <c r="H3" s="18"/>
      <c r="I3" s="18"/>
    </row>
    <row r="5" spans="2:8" ht="30" customHeight="1">
      <c r="B5" s="3" t="s">
        <v>0</v>
      </c>
      <c r="C5" s="6" t="s">
        <v>1</v>
      </c>
      <c r="D5" s="7"/>
      <c r="E5" s="4" t="s">
        <v>2</v>
      </c>
      <c r="F5" s="4" t="s">
        <v>3</v>
      </c>
      <c r="G5" s="2" t="s">
        <v>4</v>
      </c>
      <c r="H5" s="5"/>
    </row>
    <row r="6" spans="2:8" ht="18.75" customHeight="1">
      <c r="B6" s="9" t="s">
        <v>10</v>
      </c>
      <c r="C6" s="8" t="s">
        <v>5</v>
      </c>
      <c r="D6" s="1">
        <f>153-23-2</f>
        <v>128</v>
      </c>
      <c r="E6" s="1">
        <v>147</v>
      </c>
      <c r="F6" s="1">
        <v>6.85</v>
      </c>
      <c r="G6" s="14">
        <f>ROUND(D6*E6*F6,0)</f>
        <v>128890</v>
      </c>
      <c r="H6" s="5"/>
    </row>
    <row r="7" spans="2:8" ht="18.75" customHeight="1">
      <c r="B7" s="10"/>
      <c r="C7" s="8" t="s">
        <v>6</v>
      </c>
      <c r="D7" s="1">
        <v>51</v>
      </c>
      <c r="E7" s="1">
        <v>148</v>
      </c>
      <c r="F7" s="1">
        <v>10.3</v>
      </c>
      <c r="G7" s="14">
        <f>ROUND(D7*E7*F7,0)</f>
        <v>77744</v>
      </c>
      <c r="H7" s="5"/>
    </row>
    <row r="8" spans="2:8" ht="18.75" customHeight="1">
      <c r="B8" s="10"/>
      <c r="C8" s="8" t="s">
        <v>7</v>
      </c>
      <c r="D8" s="1">
        <v>3</v>
      </c>
      <c r="E8" s="1">
        <f>147</f>
        <v>147</v>
      </c>
      <c r="F8" s="1">
        <v>6.85</v>
      </c>
      <c r="G8" s="14">
        <f>ROUND(D8*E8*F8,0)</f>
        <v>3021</v>
      </c>
      <c r="H8" s="5"/>
    </row>
    <row r="9" spans="2:8" ht="18.75" customHeight="1">
      <c r="B9" s="10"/>
      <c r="C9" s="8" t="s">
        <v>8</v>
      </c>
      <c r="D9" s="1">
        <v>4</v>
      </c>
      <c r="E9" s="1">
        <v>147</v>
      </c>
      <c r="F9" s="1">
        <v>3.43</v>
      </c>
      <c r="G9" s="14">
        <f>ROUND(D9*E9*F9,0)</f>
        <v>2017</v>
      </c>
      <c r="H9" s="5"/>
    </row>
    <row r="10" spans="2:8" ht="18.75" customHeight="1">
      <c r="B10" s="11"/>
      <c r="C10" s="3" t="s">
        <v>9</v>
      </c>
      <c r="D10" s="1"/>
      <c r="E10" s="1"/>
      <c r="F10" s="1"/>
      <c r="G10" s="15">
        <f>SUM(G6:G9)</f>
        <v>211672</v>
      </c>
      <c r="H10" s="5"/>
    </row>
    <row r="11" spans="2:8" ht="18.75" customHeight="1">
      <c r="B11" s="9" t="s">
        <v>11</v>
      </c>
      <c r="C11" s="8" t="s">
        <v>5</v>
      </c>
      <c r="D11" s="1">
        <f>172-15-2</f>
        <v>155</v>
      </c>
      <c r="E11" s="1">
        <v>147</v>
      </c>
      <c r="F11" s="1">
        <v>6.85</v>
      </c>
      <c r="G11" s="14">
        <f>ROUND(D11*E11*F11,0)</f>
        <v>156077</v>
      </c>
      <c r="H11" s="5"/>
    </row>
    <row r="12" spans="2:8" ht="18.75" customHeight="1">
      <c r="B12" s="10"/>
      <c r="C12" s="8" t="s">
        <v>6</v>
      </c>
      <c r="D12" s="1">
        <v>40</v>
      </c>
      <c r="E12" s="1">
        <v>148</v>
      </c>
      <c r="F12" s="1">
        <v>10.3</v>
      </c>
      <c r="G12" s="14">
        <f>ROUND(D12*E12*F12,0)</f>
        <v>60976</v>
      </c>
      <c r="H12" s="5"/>
    </row>
    <row r="13" spans="2:8" ht="18.75" customHeight="1">
      <c r="B13" s="10"/>
      <c r="C13" s="8" t="s">
        <v>7</v>
      </c>
      <c r="D13" s="1">
        <v>6</v>
      </c>
      <c r="E13" s="1">
        <f>147</f>
        <v>147</v>
      </c>
      <c r="F13" s="1">
        <v>6.85</v>
      </c>
      <c r="G13" s="14">
        <f>ROUND(D13*E13*F13,0)</f>
        <v>6042</v>
      </c>
      <c r="H13" s="5"/>
    </row>
    <row r="14" spans="2:8" ht="18.75" customHeight="1">
      <c r="B14" s="10"/>
      <c r="C14" s="8" t="s">
        <v>8</v>
      </c>
      <c r="D14" s="1">
        <v>9</v>
      </c>
      <c r="E14" s="1">
        <v>147</v>
      </c>
      <c r="F14" s="1">
        <v>3.43</v>
      </c>
      <c r="G14" s="14">
        <f>ROUND(D14*E14*F14,0)</f>
        <v>4538</v>
      </c>
      <c r="H14" s="5"/>
    </row>
    <row r="15" spans="2:8" ht="18.75" customHeight="1">
      <c r="B15" s="11"/>
      <c r="C15" s="3" t="s">
        <v>9</v>
      </c>
      <c r="D15" s="1"/>
      <c r="E15" s="1"/>
      <c r="F15" s="1"/>
      <c r="G15" s="15">
        <f>SUM(G11:G14)</f>
        <v>227633</v>
      </c>
      <c r="H15" s="5"/>
    </row>
    <row r="16" spans="2:8" ht="18.75" customHeight="1">
      <c r="B16" s="9" t="s">
        <v>12</v>
      </c>
      <c r="C16" s="8" t="s">
        <v>5</v>
      </c>
      <c r="D16" s="1">
        <f>121-15-2</f>
        <v>104</v>
      </c>
      <c r="E16" s="1">
        <v>147</v>
      </c>
      <c r="F16" s="1">
        <v>6.85</v>
      </c>
      <c r="G16" s="14">
        <f>ROUND(D16*E16*F16,0)</f>
        <v>104723</v>
      </c>
      <c r="H16" s="5"/>
    </row>
    <row r="17" spans="2:8" ht="18.75" customHeight="1">
      <c r="B17" s="10"/>
      <c r="C17" s="8" t="s">
        <v>6</v>
      </c>
      <c r="D17" s="1">
        <v>52</v>
      </c>
      <c r="E17" s="1">
        <v>148</v>
      </c>
      <c r="F17" s="1">
        <v>10.3</v>
      </c>
      <c r="G17" s="14">
        <f>ROUND(D17*E17*F17,0)</f>
        <v>79269</v>
      </c>
      <c r="H17" s="5"/>
    </row>
    <row r="18" spans="2:8" ht="18.75" customHeight="1">
      <c r="B18" s="10"/>
      <c r="C18" s="8" t="s">
        <v>7</v>
      </c>
      <c r="D18" s="1">
        <v>3</v>
      </c>
      <c r="E18" s="1">
        <f>147</f>
        <v>147</v>
      </c>
      <c r="F18" s="1">
        <v>6.85</v>
      </c>
      <c r="G18" s="14">
        <f>ROUND(D18*E18*F18,0)</f>
        <v>3021</v>
      </c>
      <c r="H18" s="5"/>
    </row>
    <row r="19" spans="2:8" ht="18.75" customHeight="1">
      <c r="B19" s="10"/>
      <c r="C19" s="8" t="s">
        <v>8</v>
      </c>
      <c r="D19" s="1">
        <v>5</v>
      </c>
      <c r="E19" s="1">
        <v>147</v>
      </c>
      <c r="F19" s="1">
        <v>3.43</v>
      </c>
      <c r="G19" s="14">
        <f>ROUND(D19*E19*F19,0)</f>
        <v>2521</v>
      </c>
      <c r="H19" s="5"/>
    </row>
    <row r="20" spans="2:8" ht="18.75" customHeight="1">
      <c r="B20" s="11"/>
      <c r="C20" s="3" t="s">
        <v>9</v>
      </c>
      <c r="D20" s="1"/>
      <c r="E20" s="1"/>
      <c r="F20" s="1"/>
      <c r="G20" s="15">
        <f>SUM(G16:G19)</f>
        <v>189534</v>
      </c>
      <c r="H20" s="5"/>
    </row>
    <row r="21" spans="2:8" ht="18.75" customHeight="1">
      <c r="B21" s="9" t="s">
        <v>13</v>
      </c>
      <c r="C21" s="8" t="s">
        <v>5</v>
      </c>
      <c r="D21" s="1">
        <f>388-27-20</f>
        <v>341</v>
      </c>
      <c r="E21" s="1">
        <v>147</v>
      </c>
      <c r="F21" s="1">
        <v>6.85</v>
      </c>
      <c r="G21" s="14">
        <f>ROUND(D21*E21*F21,0)</f>
        <v>343370</v>
      </c>
      <c r="H21" s="5"/>
    </row>
    <row r="22" spans="2:8" ht="18.75" customHeight="1">
      <c r="B22" s="10"/>
      <c r="C22" s="8" t="s">
        <v>6</v>
      </c>
      <c r="D22" s="1">
        <v>53</v>
      </c>
      <c r="E22" s="1">
        <v>148</v>
      </c>
      <c r="F22" s="1">
        <v>10.3</v>
      </c>
      <c r="G22" s="14">
        <f>ROUND(D22*E22*F22,0)</f>
        <v>80793</v>
      </c>
      <c r="H22" s="5"/>
    </row>
    <row r="23" spans="2:7" ht="18.75" customHeight="1">
      <c r="B23" s="10"/>
      <c r="C23" s="8" t="s">
        <v>7</v>
      </c>
      <c r="D23" s="1">
        <v>6</v>
      </c>
      <c r="E23" s="1">
        <f>147</f>
        <v>147</v>
      </c>
      <c r="F23" s="1">
        <v>6.85</v>
      </c>
      <c r="G23" s="14">
        <f>ROUND(D23*E23*F23,0)</f>
        <v>6042</v>
      </c>
    </row>
    <row r="24" spans="2:7" ht="18.75" customHeight="1">
      <c r="B24" s="10"/>
      <c r="C24" s="8" t="s">
        <v>8</v>
      </c>
      <c r="D24" s="1">
        <v>9</v>
      </c>
      <c r="E24" s="1">
        <v>147</v>
      </c>
      <c r="F24" s="1">
        <v>3.43</v>
      </c>
      <c r="G24" s="14">
        <f>ROUND(D24*E24*F24,0)</f>
        <v>4538</v>
      </c>
    </row>
    <row r="25" spans="2:11" ht="18.75" customHeight="1">
      <c r="B25" s="11"/>
      <c r="C25" s="3" t="s">
        <v>9</v>
      </c>
      <c r="D25" s="1"/>
      <c r="E25" s="1"/>
      <c r="F25" s="1"/>
      <c r="G25" s="15">
        <f>SUM(G21:G24)</f>
        <v>434743</v>
      </c>
      <c r="K25">
        <f>G6+G11+G16+G21+G26+G34+G39+G44+G49+G57+G65+G74+G83+G88</f>
        <v>2283765</v>
      </c>
    </row>
    <row r="26" spans="2:7" ht="18.75" customHeight="1">
      <c r="B26" s="9" t="s">
        <v>14</v>
      </c>
      <c r="C26" s="8" t="s">
        <v>5</v>
      </c>
      <c r="D26" s="1">
        <f>147-17</f>
        <v>130</v>
      </c>
      <c r="E26" s="1">
        <v>147</v>
      </c>
      <c r="F26" s="1">
        <v>6.85</v>
      </c>
      <c r="G26" s="14">
        <f aca="true" t="shared" si="0" ref="G26:G32">ROUND(D26*E26*F26,0)</f>
        <v>130904</v>
      </c>
    </row>
    <row r="27" spans="2:12" ht="18.75" customHeight="1">
      <c r="B27" s="10"/>
      <c r="C27" s="8" t="s">
        <v>6</v>
      </c>
      <c r="D27" s="1">
        <v>51</v>
      </c>
      <c r="E27" s="1">
        <v>148</v>
      </c>
      <c r="F27" s="1">
        <v>10.3</v>
      </c>
      <c r="G27" s="14">
        <f t="shared" si="0"/>
        <v>77744</v>
      </c>
      <c r="K27">
        <f>G7+G12+G17+G22+G27+G35+G40+G45+G50+G58+G66+G75+G84+G89</f>
        <v>1124898</v>
      </c>
      <c r="L27">
        <f>1124898-K27</f>
        <v>0</v>
      </c>
    </row>
    <row r="28" spans="2:7" ht="18.75" customHeight="1">
      <c r="B28" s="10"/>
      <c r="C28" s="8" t="s">
        <v>7</v>
      </c>
      <c r="D28" s="1">
        <v>3</v>
      </c>
      <c r="E28" s="1">
        <f>147</f>
        <v>147</v>
      </c>
      <c r="F28" s="1">
        <v>6.85</v>
      </c>
      <c r="G28" s="14">
        <f t="shared" si="0"/>
        <v>3021</v>
      </c>
    </row>
    <row r="29" spans="2:7" ht="18.75" customHeight="1">
      <c r="B29" s="10"/>
      <c r="C29" s="8" t="s">
        <v>8</v>
      </c>
      <c r="D29" s="1">
        <v>5</v>
      </c>
      <c r="E29" s="1">
        <v>147</v>
      </c>
      <c r="F29" s="1">
        <v>3.43</v>
      </c>
      <c r="G29" s="14">
        <f t="shared" si="0"/>
        <v>2521</v>
      </c>
    </row>
    <row r="30" spans="2:7" ht="18.75" customHeight="1">
      <c r="B30" s="10"/>
      <c r="C30" s="8" t="s">
        <v>15</v>
      </c>
      <c r="D30" s="1">
        <v>32</v>
      </c>
      <c r="E30" s="1">
        <v>141</v>
      </c>
      <c r="F30" s="1">
        <v>4.81</v>
      </c>
      <c r="G30" s="14">
        <f t="shared" si="0"/>
        <v>21703</v>
      </c>
    </row>
    <row r="31" spans="2:11" ht="18.75" customHeight="1">
      <c r="B31" s="10"/>
      <c r="C31" s="8" t="s">
        <v>16</v>
      </c>
      <c r="D31" s="1">
        <f>73-2</f>
        <v>71</v>
      </c>
      <c r="E31" s="1">
        <v>141</v>
      </c>
      <c r="F31" s="1">
        <v>6.01</v>
      </c>
      <c r="G31" s="14">
        <f t="shared" si="0"/>
        <v>60166</v>
      </c>
      <c r="K31" s="16">
        <f>G8+G13+G18+G23+G28+G36+G41+G46+G51+G59+G67+G76+G85+G90</f>
        <v>66461</v>
      </c>
    </row>
    <row r="32" spans="2:12" ht="18.75" customHeight="1">
      <c r="B32" s="10"/>
      <c r="C32" s="8" t="s">
        <v>27</v>
      </c>
      <c r="D32" s="1">
        <v>2</v>
      </c>
      <c r="E32" s="1">
        <v>141</v>
      </c>
      <c r="F32" s="1">
        <v>12.01</v>
      </c>
      <c r="G32" s="14">
        <f t="shared" si="0"/>
        <v>3387</v>
      </c>
      <c r="K32" s="16">
        <f>G9+G14+G19+G24+G29+G37+G42+G47+G52+G60+G68+G77+G86+G91</f>
        <v>49884</v>
      </c>
      <c r="L32" s="16">
        <f>K32-49884</f>
        <v>0</v>
      </c>
    </row>
    <row r="33" spans="2:7" ht="18.75" customHeight="1">
      <c r="B33" s="11"/>
      <c r="C33" s="12" t="s">
        <v>9</v>
      </c>
      <c r="D33" s="1"/>
      <c r="E33" s="1"/>
      <c r="F33" s="1"/>
      <c r="G33" s="15">
        <f>SUM(G26:G32)</f>
        <v>299446</v>
      </c>
    </row>
    <row r="34" spans="2:7" ht="18.75" customHeight="1">
      <c r="B34" s="9" t="s">
        <v>17</v>
      </c>
      <c r="C34" s="8" t="s">
        <v>5</v>
      </c>
      <c r="D34" s="1">
        <f>141-23</f>
        <v>118</v>
      </c>
      <c r="E34" s="1">
        <v>147</v>
      </c>
      <c r="F34" s="1">
        <v>6.85</v>
      </c>
      <c r="G34" s="14">
        <f>ROUND(D34*E34*F34,0)</f>
        <v>118820</v>
      </c>
    </row>
    <row r="35" spans="2:7" ht="18.75" customHeight="1">
      <c r="B35" s="10"/>
      <c r="C35" s="8" t="s">
        <v>6</v>
      </c>
      <c r="D35" s="1">
        <v>55</v>
      </c>
      <c r="E35" s="1">
        <v>148</v>
      </c>
      <c r="F35" s="1">
        <v>10.3</v>
      </c>
      <c r="G35" s="14">
        <f>ROUND(D35*E35*F35,0)</f>
        <v>83842</v>
      </c>
    </row>
    <row r="36" spans="2:7" ht="18.75" customHeight="1">
      <c r="B36" s="10"/>
      <c r="C36" s="8" t="s">
        <v>7</v>
      </c>
      <c r="D36" s="1">
        <v>3</v>
      </c>
      <c r="E36" s="1">
        <f>147</f>
        <v>147</v>
      </c>
      <c r="F36" s="1">
        <v>6.85</v>
      </c>
      <c r="G36" s="14">
        <f>ROUND(D36*E36*F36,0)</f>
        <v>3021</v>
      </c>
    </row>
    <row r="37" spans="2:7" ht="18.75" customHeight="1">
      <c r="B37" s="10"/>
      <c r="C37" s="8" t="s">
        <v>8</v>
      </c>
      <c r="D37" s="1">
        <v>5</v>
      </c>
      <c r="E37" s="1">
        <v>147</v>
      </c>
      <c r="F37" s="1">
        <v>3.43</v>
      </c>
      <c r="G37" s="14">
        <f>ROUND(D37*E37*F37,0)</f>
        <v>2521</v>
      </c>
    </row>
    <row r="38" spans="2:7" ht="18.75" customHeight="1">
      <c r="B38" s="11"/>
      <c r="C38" s="3" t="s">
        <v>9</v>
      </c>
      <c r="D38" s="1"/>
      <c r="E38" s="1"/>
      <c r="F38" s="1"/>
      <c r="G38" s="15">
        <f>SUM(G34:G37)</f>
        <v>208204</v>
      </c>
    </row>
    <row r="39" spans="2:11" ht="18.75" customHeight="1">
      <c r="B39" s="9" t="s">
        <v>18</v>
      </c>
      <c r="C39" s="8" t="s">
        <v>5</v>
      </c>
      <c r="D39" s="1">
        <f>295-27</f>
        <v>268</v>
      </c>
      <c r="E39" s="1">
        <v>147</v>
      </c>
      <c r="F39" s="1">
        <v>6.85</v>
      </c>
      <c r="G39" s="14">
        <f>ROUND(D39*E39*F39,0)</f>
        <v>269863</v>
      </c>
      <c r="K39">
        <f>G30+G69+G78</f>
        <v>59004</v>
      </c>
    </row>
    <row r="40" spans="2:7" ht="18.75" customHeight="1">
      <c r="B40" s="10"/>
      <c r="C40" s="8" t="s">
        <v>6</v>
      </c>
      <c r="D40" s="1">
        <v>72</v>
      </c>
      <c r="E40" s="1">
        <v>148</v>
      </c>
      <c r="F40" s="1">
        <v>10.3</v>
      </c>
      <c r="G40" s="14">
        <f>ROUND(D40*E40*F40,0)-108</f>
        <v>109649</v>
      </c>
    </row>
    <row r="41" spans="2:12" ht="18.75" customHeight="1">
      <c r="B41" s="10"/>
      <c r="C41" s="8" t="s">
        <v>7</v>
      </c>
      <c r="D41" s="1">
        <v>6</v>
      </c>
      <c r="E41" s="1">
        <f>147</f>
        <v>147</v>
      </c>
      <c r="F41" s="1">
        <v>6.85</v>
      </c>
      <c r="G41" s="14">
        <f>ROUND(D41*E41*F41,0)</f>
        <v>6042</v>
      </c>
      <c r="K41">
        <f>G31+G54+G62+G70+G79</f>
        <v>271792</v>
      </c>
      <c r="L41">
        <f>K41-271792</f>
        <v>0</v>
      </c>
    </row>
    <row r="42" spans="2:7" ht="18.75" customHeight="1">
      <c r="B42" s="10"/>
      <c r="C42" s="8" t="s">
        <v>8</v>
      </c>
      <c r="D42" s="1">
        <v>9</v>
      </c>
      <c r="E42" s="1">
        <v>147</v>
      </c>
      <c r="F42" s="1">
        <v>3.43</v>
      </c>
      <c r="G42" s="14">
        <f>ROUND(D42*E42*F42,0)</f>
        <v>4538</v>
      </c>
    </row>
    <row r="43" spans="2:7" ht="18.75" customHeight="1">
      <c r="B43" s="11"/>
      <c r="C43" s="3" t="s">
        <v>9</v>
      </c>
      <c r="D43" s="1"/>
      <c r="E43" s="1"/>
      <c r="F43" s="1"/>
      <c r="G43" s="15">
        <f>SUM(G39:G42)</f>
        <v>390092</v>
      </c>
    </row>
    <row r="44" spans="2:7" ht="18.75" customHeight="1">
      <c r="B44" s="9" t="s">
        <v>19</v>
      </c>
      <c r="C44" s="8" t="s">
        <v>5</v>
      </c>
      <c r="D44" s="1">
        <f>103-8</f>
        <v>95</v>
      </c>
      <c r="E44" s="1">
        <v>147</v>
      </c>
      <c r="F44" s="1">
        <v>6.85</v>
      </c>
      <c r="G44" s="14">
        <f>ROUND(D44*E44*F44,0)</f>
        <v>95660</v>
      </c>
    </row>
    <row r="45" spans="2:11" ht="18.75" customHeight="1">
      <c r="B45" s="10"/>
      <c r="C45" s="8" t="s">
        <v>6</v>
      </c>
      <c r="D45" s="1">
        <v>42</v>
      </c>
      <c r="E45" s="1">
        <v>148</v>
      </c>
      <c r="F45" s="1">
        <v>10.3</v>
      </c>
      <c r="G45" s="14">
        <f>ROUND(D45*E45*F45,0)</f>
        <v>64025</v>
      </c>
      <c r="K45">
        <f>G71+G80</f>
        <v>5426</v>
      </c>
    </row>
    <row r="46" spans="2:11" ht="18.75" customHeight="1">
      <c r="B46" s="10"/>
      <c r="C46" s="8" t="s">
        <v>7</v>
      </c>
      <c r="D46" s="1">
        <v>3</v>
      </c>
      <c r="E46" s="1">
        <f>147</f>
        <v>147</v>
      </c>
      <c r="F46" s="1">
        <v>6.85</v>
      </c>
      <c r="G46" s="14">
        <f>ROUND(D46*E46*F46,0)</f>
        <v>3021</v>
      </c>
      <c r="K46">
        <f>G32+G55+G63+G72+G81</f>
        <v>74510</v>
      </c>
    </row>
    <row r="47" spans="2:7" ht="18.75" customHeight="1">
      <c r="B47" s="10"/>
      <c r="C47" s="8" t="s">
        <v>8</v>
      </c>
      <c r="D47" s="1">
        <v>5</v>
      </c>
      <c r="E47" s="1">
        <v>147</v>
      </c>
      <c r="F47" s="1">
        <v>3.43</v>
      </c>
      <c r="G47" s="14">
        <f>ROUND(D47*E47*F47,0)</f>
        <v>2521</v>
      </c>
    </row>
    <row r="48" spans="2:7" ht="18.75" customHeight="1">
      <c r="B48" s="11"/>
      <c r="C48" s="3" t="s">
        <v>9</v>
      </c>
      <c r="D48" s="1"/>
      <c r="E48" s="1"/>
      <c r="F48" s="1"/>
      <c r="G48" s="15">
        <f>SUM(G44:G47)</f>
        <v>165227</v>
      </c>
    </row>
    <row r="49" spans="2:7" ht="18.75" customHeight="1">
      <c r="B49" s="9" t="s">
        <v>20</v>
      </c>
      <c r="C49" s="8" t="s">
        <v>5</v>
      </c>
      <c r="D49" s="1">
        <f>91-5</f>
        <v>86</v>
      </c>
      <c r="E49" s="1">
        <v>147</v>
      </c>
      <c r="F49" s="1">
        <v>6.85</v>
      </c>
      <c r="G49" s="14">
        <f>ROUND(D49*E49*F49,0)</f>
        <v>86598</v>
      </c>
    </row>
    <row r="50" spans="2:7" ht="18.75" customHeight="1">
      <c r="B50" s="10"/>
      <c r="C50" s="8" t="s">
        <v>6</v>
      </c>
      <c r="D50" s="1">
        <v>32</v>
      </c>
      <c r="E50" s="1">
        <v>148</v>
      </c>
      <c r="F50" s="1">
        <v>10.3</v>
      </c>
      <c r="G50" s="14">
        <f>ROUND(D50*E50*F50,0)</f>
        <v>48781</v>
      </c>
    </row>
    <row r="51" spans="2:7" ht="18.75" customHeight="1">
      <c r="B51" s="10"/>
      <c r="C51" s="8" t="s">
        <v>7</v>
      </c>
      <c r="D51" s="1">
        <v>6</v>
      </c>
      <c r="E51" s="1">
        <f>147</f>
        <v>147</v>
      </c>
      <c r="F51" s="1">
        <v>6.85</v>
      </c>
      <c r="G51" s="14">
        <f>ROUND(D51*E51*F51,0)</f>
        <v>6042</v>
      </c>
    </row>
    <row r="52" spans="2:7" ht="18.75" customHeight="1">
      <c r="B52" s="10"/>
      <c r="C52" s="8" t="s">
        <v>8</v>
      </c>
      <c r="D52" s="1">
        <v>9</v>
      </c>
      <c r="E52" s="1">
        <v>147</v>
      </c>
      <c r="F52" s="1">
        <v>3.43</v>
      </c>
      <c r="G52" s="14">
        <f>ROUND(D52*E52*F52,0)</f>
        <v>4538</v>
      </c>
    </row>
    <row r="53" spans="2:7" ht="18.75" customHeight="1">
      <c r="B53" s="10"/>
      <c r="C53" s="8" t="s">
        <v>15</v>
      </c>
      <c r="D53" s="1">
        <v>0</v>
      </c>
      <c r="E53" s="1">
        <v>141</v>
      </c>
      <c r="F53" s="1"/>
      <c r="G53" s="14">
        <f>D53*E53*F53</f>
        <v>0</v>
      </c>
    </row>
    <row r="54" spans="2:7" ht="18.75" customHeight="1">
      <c r="B54" s="10"/>
      <c r="C54" s="8" t="s">
        <v>16</v>
      </c>
      <c r="D54" s="1">
        <f>53-8</f>
        <v>45</v>
      </c>
      <c r="E54" s="1">
        <v>141</v>
      </c>
      <c r="F54" s="1">
        <v>6.01</v>
      </c>
      <c r="G54" s="14">
        <f>ROUND(D54*E54*F54,0)</f>
        <v>38133</v>
      </c>
    </row>
    <row r="55" spans="2:7" ht="18.75" customHeight="1">
      <c r="B55" s="10"/>
      <c r="C55" s="8" t="s">
        <v>27</v>
      </c>
      <c r="D55" s="1">
        <v>8</v>
      </c>
      <c r="E55" s="1">
        <v>141</v>
      </c>
      <c r="F55" s="1">
        <v>12.01</v>
      </c>
      <c r="G55" s="14">
        <f>ROUND(D55*E55*F55,0)</f>
        <v>13547</v>
      </c>
    </row>
    <row r="56" spans="2:7" ht="18.75" customHeight="1">
      <c r="B56" s="11"/>
      <c r="C56" s="12" t="s">
        <v>9</v>
      </c>
      <c r="D56" s="1"/>
      <c r="E56" s="1"/>
      <c r="F56" s="1"/>
      <c r="G56" s="15">
        <f>SUM(G49:G55)</f>
        <v>197639</v>
      </c>
    </row>
    <row r="57" spans="2:7" ht="18.75" customHeight="1">
      <c r="B57" s="9" t="s">
        <v>21</v>
      </c>
      <c r="C57" s="8" t="s">
        <v>5</v>
      </c>
      <c r="D57" s="1">
        <f>86-3</f>
        <v>83</v>
      </c>
      <c r="E57" s="1">
        <v>147</v>
      </c>
      <c r="F57" s="1">
        <v>6.85</v>
      </c>
      <c r="G57" s="14">
        <f>ROUND(D57*E57*F57,0)</f>
        <v>83577</v>
      </c>
    </row>
    <row r="58" spans="2:7" ht="18.75" customHeight="1">
      <c r="B58" s="10"/>
      <c r="C58" s="8" t="s">
        <v>6</v>
      </c>
      <c r="D58" s="1">
        <v>26</v>
      </c>
      <c r="E58" s="1">
        <v>148</v>
      </c>
      <c r="F58" s="1">
        <v>10.3</v>
      </c>
      <c r="G58" s="14">
        <f>ROUND(D58*E58*F58,0)</f>
        <v>39634</v>
      </c>
    </row>
    <row r="59" spans="2:7" ht="18.75" customHeight="1">
      <c r="B59" s="10"/>
      <c r="C59" s="8" t="s">
        <v>7</v>
      </c>
      <c r="D59" s="1">
        <v>3</v>
      </c>
      <c r="E59" s="1">
        <f>147</f>
        <v>147</v>
      </c>
      <c r="F59" s="1">
        <v>6.85</v>
      </c>
      <c r="G59" s="14">
        <f>ROUND(D59*E59*F59,0)</f>
        <v>3021</v>
      </c>
    </row>
    <row r="60" spans="2:7" ht="18.75" customHeight="1">
      <c r="B60" s="10"/>
      <c r="C60" s="8" t="s">
        <v>8</v>
      </c>
      <c r="D60" s="1">
        <v>4</v>
      </c>
      <c r="E60" s="1">
        <v>147</v>
      </c>
      <c r="F60" s="1">
        <v>3.43</v>
      </c>
      <c r="G60" s="14">
        <f>ROUND(D60*E60*F60,0)</f>
        <v>2017</v>
      </c>
    </row>
    <row r="61" spans="2:7" ht="18.75" customHeight="1">
      <c r="B61" s="10"/>
      <c r="C61" s="8" t="s">
        <v>15</v>
      </c>
      <c r="D61" s="1">
        <v>0</v>
      </c>
      <c r="E61" s="1">
        <v>141</v>
      </c>
      <c r="F61" s="1"/>
      <c r="G61" s="14">
        <f>D61*E61*F61</f>
        <v>0</v>
      </c>
    </row>
    <row r="62" spans="2:7" ht="18.75" customHeight="1">
      <c r="B62" s="10"/>
      <c r="C62" s="8" t="s">
        <v>16</v>
      </c>
      <c r="D62" s="1">
        <f>50-9</f>
        <v>41</v>
      </c>
      <c r="E62" s="1">
        <v>141</v>
      </c>
      <c r="F62" s="1">
        <v>6.01</v>
      </c>
      <c r="G62" s="14">
        <f>ROUND(D62*E62*F62,0)</f>
        <v>34744</v>
      </c>
    </row>
    <row r="63" spans="2:7" ht="18.75" customHeight="1">
      <c r="B63" s="10"/>
      <c r="C63" s="8" t="s">
        <v>27</v>
      </c>
      <c r="D63" s="1">
        <v>9</v>
      </c>
      <c r="E63" s="1">
        <v>141</v>
      </c>
      <c r="F63" s="1">
        <v>12.01</v>
      </c>
      <c r="G63" s="14">
        <f>ROUND(D63*E63*F63,0)</f>
        <v>15241</v>
      </c>
    </row>
    <row r="64" spans="2:7" ht="18.75" customHeight="1">
      <c r="B64" s="11"/>
      <c r="C64" s="12" t="s">
        <v>9</v>
      </c>
      <c r="D64" s="1"/>
      <c r="E64" s="1"/>
      <c r="F64" s="1"/>
      <c r="G64" s="15">
        <f>SUM(G57:G63)</f>
        <v>178234</v>
      </c>
    </row>
    <row r="65" spans="2:7" ht="18.75" customHeight="1">
      <c r="B65" s="9" t="s">
        <v>22</v>
      </c>
      <c r="C65" s="8" t="s">
        <v>5</v>
      </c>
      <c r="D65" s="1">
        <f>220-33</f>
        <v>187</v>
      </c>
      <c r="E65" s="1">
        <v>147</v>
      </c>
      <c r="F65" s="1">
        <v>6.85</v>
      </c>
      <c r="G65" s="14">
        <f aca="true" t="shared" si="1" ref="G65:G72">ROUND(D65*E65*F65,0)</f>
        <v>188300</v>
      </c>
    </row>
    <row r="66" spans="2:7" ht="18.75" customHeight="1">
      <c r="B66" s="10"/>
      <c r="C66" s="8" t="s">
        <v>6</v>
      </c>
      <c r="D66" s="1">
        <f>73-8</f>
        <v>65</v>
      </c>
      <c r="E66" s="1">
        <v>148</v>
      </c>
      <c r="F66" s="1">
        <v>10.3</v>
      </c>
      <c r="G66" s="14">
        <f t="shared" si="1"/>
        <v>99086</v>
      </c>
    </row>
    <row r="67" spans="2:7" ht="18.75" customHeight="1">
      <c r="B67" s="10"/>
      <c r="C67" s="8" t="s">
        <v>7</v>
      </c>
      <c r="D67" s="1">
        <v>6</v>
      </c>
      <c r="E67" s="1">
        <f>147</f>
        <v>147</v>
      </c>
      <c r="F67" s="1">
        <v>6.85</v>
      </c>
      <c r="G67" s="14">
        <f t="shared" si="1"/>
        <v>6042</v>
      </c>
    </row>
    <row r="68" spans="2:7" ht="18.75" customHeight="1">
      <c r="B68" s="10"/>
      <c r="C68" s="8" t="s">
        <v>8</v>
      </c>
      <c r="D68" s="1">
        <v>9</v>
      </c>
      <c r="E68" s="1">
        <v>147</v>
      </c>
      <c r="F68" s="1">
        <v>3.43</v>
      </c>
      <c r="G68" s="14">
        <f t="shared" si="1"/>
        <v>4538</v>
      </c>
    </row>
    <row r="69" spans="2:7" ht="18.75" customHeight="1">
      <c r="B69" s="10"/>
      <c r="C69" s="8" t="s">
        <v>15</v>
      </c>
      <c r="D69" s="1">
        <f>31-2</f>
        <v>29</v>
      </c>
      <c r="E69" s="1">
        <v>141</v>
      </c>
      <c r="F69" s="1">
        <v>4.81</v>
      </c>
      <c r="G69" s="14">
        <f t="shared" si="1"/>
        <v>19668</v>
      </c>
    </row>
    <row r="70" spans="2:7" ht="18.75" customHeight="1">
      <c r="B70" s="10"/>
      <c r="C70" s="8" t="s">
        <v>16</v>
      </c>
      <c r="D70" s="1">
        <f>172-23</f>
        <v>149</v>
      </c>
      <c r="E70" s="13">
        <f>141-0.253</f>
        <v>140.747</v>
      </c>
      <c r="F70" s="1">
        <v>6.01</v>
      </c>
      <c r="G70" s="14">
        <f>ROUND(D70*E70*F70,0)</f>
        <v>126038</v>
      </c>
    </row>
    <row r="71" spans="2:7" ht="18.75" customHeight="1">
      <c r="B71" s="10"/>
      <c r="C71" s="8" t="s">
        <v>26</v>
      </c>
      <c r="D71" s="1">
        <v>2</v>
      </c>
      <c r="E71" s="1">
        <v>141</v>
      </c>
      <c r="F71" s="1">
        <v>9.62</v>
      </c>
      <c r="G71" s="14">
        <f t="shared" si="1"/>
        <v>2713</v>
      </c>
    </row>
    <row r="72" spans="2:7" ht="18.75" customHeight="1">
      <c r="B72" s="10"/>
      <c r="C72" s="8" t="s">
        <v>27</v>
      </c>
      <c r="D72" s="1">
        <v>23</v>
      </c>
      <c r="E72" s="1">
        <v>141</v>
      </c>
      <c r="F72" s="1">
        <v>12.01</v>
      </c>
      <c r="G72" s="14">
        <f t="shared" si="1"/>
        <v>38948</v>
      </c>
    </row>
    <row r="73" spans="2:7" ht="18.75" customHeight="1">
      <c r="B73" s="11"/>
      <c r="C73" s="12" t="s">
        <v>9</v>
      </c>
      <c r="D73" s="1"/>
      <c r="E73" s="1"/>
      <c r="F73" s="1"/>
      <c r="G73" s="15">
        <f>SUM(G65:G72)</f>
        <v>485333</v>
      </c>
    </row>
    <row r="74" spans="2:7" ht="18.75" customHeight="1">
      <c r="B74" s="9" t="s">
        <v>23</v>
      </c>
      <c r="C74" s="8" t="s">
        <v>5</v>
      </c>
      <c r="D74" s="1">
        <f>66-5</f>
        <v>61</v>
      </c>
      <c r="E74" s="1">
        <v>147</v>
      </c>
      <c r="F74" s="1">
        <v>6.85</v>
      </c>
      <c r="G74" s="14">
        <f aca="true" t="shared" si="2" ref="G74:G81">ROUND(D74*E74*F74,0)</f>
        <v>61424</v>
      </c>
    </row>
    <row r="75" spans="2:7" ht="18.75" customHeight="1">
      <c r="B75" s="10"/>
      <c r="C75" s="8" t="s">
        <v>6</v>
      </c>
      <c r="D75" s="1">
        <f>23</f>
        <v>23</v>
      </c>
      <c r="E75" s="1">
        <v>148</v>
      </c>
      <c r="F75" s="1">
        <v>10.3</v>
      </c>
      <c r="G75" s="14">
        <f t="shared" si="2"/>
        <v>35061</v>
      </c>
    </row>
    <row r="76" spans="2:7" ht="18.75" customHeight="1">
      <c r="B76" s="10"/>
      <c r="C76" s="8" t="s">
        <v>7</v>
      </c>
      <c r="D76" s="1">
        <v>3</v>
      </c>
      <c r="E76" s="1">
        <f>147</f>
        <v>147</v>
      </c>
      <c r="F76" s="1">
        <v>6.85</v>
      </c>
      <c r="G76" s="14">
        <f t="shared" si="2"/>
        <v>3021</v>
      </c>
    </row>
    <row r="77" spans="2:7" ht="18.75" customHeight="1">
      <c r="B77" s="10"/>
      <c r="C77" s="8" t="s">
        <v>8</v>
      </c>
      <c r="D77" s="1">
        <v>4</v>
      </c>
      <c r="E77" s="1">
        <v>147</v>
      </c>
      <c r="F77" s="1">
        <v>3.43</v>
      </c>
      <c r="G77" s="14">
        <f t="shared" si="2"/>
        <v>2017</v>
      </c>
    </row>
    <row r="78" spans="2:12" ht="18.75" customHeight="1">
      <c r="B78" s="10"/>
      <c r="C78" s="8" t="s">
        <v>15</v>
      </c>
      <c r="D78" s="1">
        <f>28-2</f>
        <v>26</v>
      </c>
      <c r="E78" s="1">
        <v>141</v>
      </c>
      <c r="F78" s="1">
        <v>4.81</v>
      </c>
      <c r="G78" s="14">
        <f t="shared" si="2"/>
        <v>17633</v>
      </c>
      <c r="L78">
        <v>26</v>
      </c>
    </row>
    <row r="79" spans="2:7" ht="18.75" customHeight="1">
      <c r="B79" s="10"/>
      <c r="C79" s="8" t="s">
        <v>16</v>
      </c>
      <c r="D79" s="1">
        <f>17-2</f>
        <v>15</v>
      </c>
      <c r="E79" s="1">
        <v>141</v>
      </c>
      <c r="F79" s="1">
        <v>6.01</v>
      </c>
      <c r="G79" s="14">
        <f t="shared" si="2"/>
        <v>12711</v>
      </c>
    </row>
    <row r="80" spans="2:7" ht="18.75" customHeight="1">
      <c r="B80" s="10"/>
      <c r="C80" s="8" t="s">
        <v>26</v>
      </c>
      <c r="D80" s="1">
        <v>2</v>
      </c>
      <c r="E80" s="1">
        <v>141</v>
      </c>
      <c r="F80" s="1">
        <v>9.62</v>
      </c>
      <c r="G80" s="14">
        <f t="shared" si="2"/>
        <v>2713</v>
      </c>
    </row>
    <row r="81" spans="2:7" ht="18.75" customHeight="1">
      <c r="B81" s="10"/>
      <c r="C81" s="8" t="s">
        <v>27</v>
      </c>
      <c r="D81" s="1">
        <v>2</v>
      </c>
      <c r="E81" s="1">
        <v>141</v>
      </c>
      <c r="F81" s="1">
        <v>12.01</v>
      </c>
      <c r="G81" s="14">
        <f t="shared" si="2"/>
        <v>3387</v>
      </c>
    </row>
    <row r="82" spans="2:7" ht="18.75" customHeight="1">
      <c r="B82" s="11"/>
      <c r="C82" s="12" t="s">
        <v>9</v>
      </c>
      <c r="D82" s="1"/>
      <c r="E82" s="1"/>
      <c r="F82" s="1"/>
      <c r="G82" s="15">
        <f>SUM(G74:G81)</f>
        <v>137967</v>
      </c>
    </row>
    <row r="83" spans="2:7" ht="18.75" customHeight="1">
      <c r="B83" s="9" t="s">
        <v>24</v>
      </c>
      <c r="C83" s="8" t="s">
        <v>5</v>
      </c>
      <c r="D83" s="1">
        <f>154-24</f>
        <v>130</v>
      </c>
      <c r="E83" s="1">
        <v>147</v>
      </c>
      <c r="F83" s="1">
        <v>6.85</v>
      </c>
      <c r="G83" s="14">
        <f>ROUND(D83*E83*F83,0)</f>
        <v>130904</v>
      </c>
    </row>
    <row r="84" spans="2:7" ht="18.75" customHeight="1">
      <c r="B84" s="10"/>
      <c r="C84" s="8" t="s">
        <v>6</v>
      </c>
      <c r="D84" s="1">
        <f>63</f>
        <v>63</v>
      </c>
      <c r="E84" s="1">
        <v>148</v>
      </c>
      <c r="F84" s="1">
        <v>10.3</v>
      </c>
      <c r="G84" s="14">
        <f>ROUND(D84*E84*F84,0)</f>
        <v>96037</v>
      </c>
    </row>
    <row r="85" spans="2:7" ht="18.75" customHeight="1">
      <c r="B85" s="10"/>
      <c r="C85" s="8" t="s">
        <v>7</v>
      </c>
      <c r="D85" s="1">
        <v>3</v>
      </c>
      <c r="E85" s="1">
        <f>147</f>
        <v>147</v>
      </c>
      <c r="F85" s="1">
        <v>6.85</v>
      </c>
      <c r="G85" s="14">
        <f>ROUND(D85*E85*F85,0)</f>
        <v>3021</v>
      </c>
    </row>
    <row r="86" spans="2:7" ht="18.75" customHeight="1">
      <c r="B86" s="10"/>
      <c r="C86" s="8" t="s">
        <v>8</v>
      </c>
      <c r="D86" s="1">
        <v>4</v>
      </c>
      <c r="E86" s="1">
        <v>147</v>
      </c>
      <c r="F86" s="1">
        <v>3.43</v>
      </c>
      <c r="G86" s="14">
        <f>ROUND(D86*E86*F86,0)</f>
        <v>2017</v>
      </c>
    </row>
    <row r="87" spans="2:7" ht="18.75" customHeight="1">
      <c r="B87" s="11"/>
      <c r="C87" s="3" t="s">
        <v>9</v>
      </c>
      <c r="D87" s="1"/>
      <c r="E87" s="1"/>
      <c r="F87" s="1"/>
      <c r="G87" s="15">
        <f>SUM(G83:G86)</f>
        <v>231979</v>
      </c>
    </row>
    <row r="88" spans="2:7" ht="18.75" customHeight="1">
      <c r="B88" s="9" t="s">
        <v>25</v>
      </c>
      <c r="C88" s="8" t="s">
        <v>5</v>
      </c>
      <c r="D88" s="1">
        <f>446-64</f>
        <v>382</v>
      </c>
      <c r="E88" s="1">
        <v>147</v>
      </c>
      <c r="F88" s="1">
        <v>6.85</v>
      </c>
      <c r="G88" s="14">
        <f>ROUND(D88*E88*F88,0)</f>
        <v>384655</v>
      </c>
    </row>
    <row r="89" spans="2:7" ht="18.75" customHeight="1">
      <c r="B89" s="10"/>
      <c r="C89" s="8" t="s">
        <v>6</v>
      </c>
      <c r="D89" s="1">
        <v>113</v>
      </c>
      <c r="E89" s="1">
        <v>148</v>
      </c>
      <c r="F89" s="1">
        <v>10.3</v>
      </c>
      <c r="G89" s="14">
        <f>ROUND(D89*E89*F89,0)</f>
        <v>172257</v>
      </c>
    </row>
    <row r="90" spans="2:7" ht="18.75" customHeight="1">
      <c r="B90" s="10"/>
      <c r="C90" s="8" t="s">
        <v>7</v>
      </c>
      <c r="D90" s="1">
        <v>12</v>
      </c>
      <c r="E90" s="1">
        <f>147</f>
        <v>147</v>
      </c>
      <c r="F90" s="1">
        <v>6.85</v>
      </c>
      <c r="G90" s="14">
        <f>ROUND(D90*E90*F90,0)</f>
        <v>12083</v>
      </c>
    </row>
    <row r="91" spans="2:7" ht="18.75" customHeight="1">
      <c r="B91" s="10"/>
      <c r="C91" s="8" t="s">
        <v>8</v>
      </c>
      <c r="D91" s="1">
        <v>18</v>
      </c>
      <c r="E91" s="1">
        <v>147</v>
      </c>
      <c r="F91" s="1">
        <v>3.43</v>
      </c>
      <c r="G91" s="14">
        <f>ROUND(D91*E91*F91,0)-34</f>
        <v>9042</v>
      </c>
    </row>
    <row r="92" spans="2:7" ht="18.75" customHeight="1">
      <c r="B92" s="11"/>
      <c r="C92" s="3" t="s">
        <v>9</v>
      </c>
      <c r="D92" s="1"/>
      <c r="E92" s="1"/>
      <c r="F92" s="1"/>
      <c r="G92" s="15">
        <f>SUM(G88:G91)</f>
        <v>578037</v>
      </c>
    </row>
    <row r="93" spans="2:7" ht="18.75" customHeight="1">
      <c r="B93" s="1"/>
      <c r="C93" s="1"/>
      <c r="D93" s="1"/>
      <c r="E93" s="1"/>
      <c r="F93" s="1"/>
      <c r="G93" s="15">
        <f>G10+G15+G20+G25+G33+G38+G43+G48+G56+G64+G73+G82+G87+G92-44</f>
        <v>3935696</v>
      </c>
    </row>
    <row r="94" spans="2:7" ht="12.75">
      <c r="B94" s="5"/>
      <c r="C94" s="5"/>
      <c r="D94" s="5"/>
      <c r="E94" s="5"/>
      <c r="F94" s="5"/>
      <c r="G94" s="5"/>
    </row>
    <row r="95" spans="2:7" ht="12.75">
      <c r="B95" s="5"/>
      <c r="C95" s="5"/>
      <c r="D95" s="5"/>
      <c r="E95" s="5"/>
      <c r="F95" s="5"/>
      <c r="G95" s="5"/>
    </row>
    <row r="96" spans="2:7" ht="12.75">
      <c r="B96" s="5"/>
      <c r="C96" s="5"/>
      <c r="D96" s="5"/>
      <c r="E96" s="5"/>
      <c r="F96" s="5"/>
      <c r="G96" s="5">
        <f>3935696-G93</f>
        <v>0</v>
      </c>
    </row>
    <row r="97" spans="2:7" ht="12.75">
      <c r="B97" s="5"/>
      <c r="C97" s="5"/>
      <c r="D97" s="5"/>
      <c r="E97" s="5"/>
      <c r="F97" s="5"/>
      <c r="G97" s="5"/>
    </row>
    <row r="98" spans="2:7" ht="12.75">
      <c r="B98" s="5"/>
      <c r="C98" s="5"/>
      <c r="D98" s="5"/>
      <c r="E98" s="5"/>
      <c r="F98" s="5"/>
      <c r="G98" s="5"/>
    </row>
    <row r="99" spans="2:7" ht="12.75">
      <c r="B99" s="5"/>
      <c r="C99" s="5"/>
      <c r="D99" s="5"/>
      <c r="E99" s="5"/>
      <c r="F99" s="5"/>
      <c r="G99" s="5"/>
    </row>
    <row r="100" spans="2:7" ht="12.75">
      <c r="B100" s="5"/>
      <c r="C100" s="5"/>
      <c r="D100" s="5"/>
      <c r="E100" s="5"/>
      <c r="F100" s="5"/>
      <c r="G100" s="5"/>
    </row>
    <row r="101" spans="2:7" ht="12.75">
      <c r="B101" s="5"/>
      <c r="C101" s="5"/>
      <c r="D101" s="5"/>
      <c r="E101" s="5"/>
      <c r="F101" s="5"/>
      <c r="G101" s="5"/>
    </row>
    <row r="102" spans="2:7" ht="12.75">
      <c r="B102" s="5"/>
      <c r="C102" s="5"/>
      <c r="D102" s="5"/>
      <c r="E102" s="5"/>
      <c r="F102" s="5"/>
      <c r="G102" s="5"/>
    </row>
    <row r="103" spans="2:7" ht="12.75">
      <c r="B103" s="5"/>
      <c r="C103" s="5"/>
      <c r="D103" s="5"/>
      <c r="E103" s="5"/>
      <c r="F103" s="5"/>
      <c r="G103" s="5"/>
    </row>
    <row r="104" spans="2:7" ht="12.75">
      <c r="B104" s="5"/>
      <c r="C104" s="5"/>
      <c r="D104" s="5"/>
      <c r="E104" s="5"/>
      <c r="F104" s="5"/>
      <c r="G104" s="5"/>
    </row>
    <row r="105" spans="2:7" ht="12.75">
      <c r="B105" s="5"/>
      <c r="C105" s="5"/>
      <c r="D105" s="5"/>
      <c r="E105" s="5"/>
      <c r="F105" s="5"/>
      <c r="G105" s="5"/>
    </row>
    <row r="106" spans="2:7" ht="12.75">
      <c r="B106" s="5"/>
      <c r="C106" s="5"/>
      <c r="D106" s="5"/>
      <c r="E106" s="5"/>
      <c r="F106" s="5"/>
      <c r="G106" s="5"/>
    </row>
    <row r="107" spans="2:7" ht="12.75">
      <c r="B107" s="5"/>
      <c r="C107" s="5"/>
      <c r="D107" s="5"/>
      <c r="E107" s="5"/>
      <c r="F107" s="5"/>
      <c r="G107" s="5"/>
    </row>
    <row r="108" spans="2:7" ht="12.75">
      <c r="B108" s="5"/>
      <c r="C108" s="5"/>
      <c r="D108" s="5"/>
      <c r="E108" s="5"/>
      <c r="F108" s="5"/>
      <c r="G108" s="5"/>
    </row>
    <row r="109" spans="2:7" ht="12.75">
      <c r="B109" s="5"/>
      <c r="C109" s="5"/>
      <c r="D109" s="5"/>
      <c r="E109" s="5"/>
      <c r="F109" s="5"/>
      <c r="G109" s="5"/>
    </row>
    <row r="110" spans="2:7" ht="12.75">
      <c r="B110" s="5"/>
      <c r="C110" s="5"/>
      <c r="D110" s="5"/>
      <c r="E110" s="5"/>
      <c r="F110" s="5"/>
      <c r="G110" s="5"/>
    </row>
    <row r="111" spans="2:7" ht="12.75">
      <c r="B111" s="5"/>
      <c r="C111" s="5"/>
      <c r="D111" s="5"/>
      <c r="E111" s="5"/>
      <c r="F111" s="5"/>
      <c r="G111" s="5"/>
    </row>
    <row r="112" spans="2:7" ht="12.75">
      <c r="B112" s="5"/>
      <c r="C112" s="5"/>
      <c r="D112" s="5"/>
      <c r="E112" s="5"/>
      <c r="F112" s="5"/>
      <c r="G112" s="5"/>
    </row>
    <row r="113" spans="2:7" ht="12.75">
      <c r="B113" s="5"/>
      <c r="C113" s="5"/>
      <c r="D113" s="5"/>
      <c r="E113" s="5"/>
      <c r="F113" s="5"/>
      <c r="G113" s="5"/>
    </row>
    <row r="114" spans="2:7" ht="12.75">
      <c r="B114" s="5"/>
      <c r="C114" s="5"/>
      <c r="D114" s="5"/>
      <c r="E114" s="5"/>
      <c r="F114" s="5"/>
      <c r="G114" s="5"/>
    </row>
    <row r="115" spans="2:7" ht="12.75">
      <c r="B115" s="5"/>
      <c r="C115" s="5"/>
      <c r="D115" s="5"/>
      <c r="E115" s="5"/>
      <c r="F115" s="5"/>
      <c r="G115" s="5"/>
    </row>
    <row r="116" spans="2:7" ht="12.75">
      <c r="B116" s="5"/>
      <c r="C116" s="5"/>
      <c r="D116" s="5"/>
      <c r="E116" s="5"/>
      <c r="F116" s="5"/>
      <c r="G116" s="5"/>
    </row>
    <row r="117" spans="2:7" ht="12.75">
      <c r="B117" s="5"/>
      <c r="C117" s="5"/>
      <c r="D117" s="5"/>
      <c r="E117" s="5"/>
      <c r="F117" s="5"/>
      <c r="G117" s="5"/>
    </row>
  </sheetData>
  <mergeCells count="16">
    <mergeCell ref="B65:B73"/>
    <mergeCell ref="B74:B82"/>
    <mergeCell ref="B83:B87"/>
    <mergeCell ref="B88:B92"/>
    <mergeCell ref="B39:B43"/>
    <mergeCell ref="B44:B48"/>
    <mergeCell ref="B49:B56"/>
    <mergeCell ref="B57:B64"/>
    <mergeCell ref="B21:B25"/>
    <mergeCell ref="B26:B33"/>
    <mergeCell ref="B34:B38"/>
    <mergeCell ref="B3:I3"/>
    <mergeCell ref="C5:D5"/>
    <mergeCell ref="B6:B10"/>
    <mergeCell ref="B11:B15"/>
    <mergeCell ref="B16:B2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  <rowBreaks count="1" manualBreakCount="1">
    <brk id="48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2015-01-15T14:25:36Z</cp:lastPrinted>
  <dcterms:created xsi:type="dcterms:W3CDTF">2015-01-15T10:34:55Z</dcterms:created>
  <dcterms:modified xsi:type="dcterms:W3CDTF">2015-01-15T14:57:39Z</dcterms:modified>
  <cp:category/>
  <cp:version/>
  <cp:contentType/>
  <cp:contentStatus/>
</cp:coreProperties>
</file>